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Downloads\"/>
    </mc:Choice>
  </mc:AlternateContent>
  <bookViews>
    <workbookView xWindow="0" yWindow="0" windowWidth="14370" windowHeight="6735"/>
  </bookViews>
  <sheets>
    <sheet name="Ерзовка" sheetId="2" r:id="rId1"/>
    <sheet name="ДОХОДЫ" sheetId="4" r:id="rId2"/>
  </sheets>
  <definedNames>
    <definedName name="_xlnm.Print_Area" localSheetId="0">Ерзовка!$A$1:$AJ$60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4" l="1"/>
  <c r="I41" i="4"/>
  <c r="AJ33" i="2" l="1"/>
  <c r="AJ34" i="2"/>
  <c r="AJ35" i="2"/>
  <c r="AJ36" i="2"/>
  <c r="AJ37" i="2"/>
  <c r="AJ38" i="2"/>
  <c r="AJ29" i="2"/>
  <c r="AJ30" i="2"/>
  <c r="AJ24" i="2"/>
  <c r="AJ25" i="2"/>
  <c r="AI51" i="2" l="1"/>
  <c r="AI49" i="2"/>
  <c r="AI48" i="2"/>
  <c r="AI46" i="2"/>
  <c r="AI52" i="2" s="1"/>
  <c r="AF46" i="2"/>
  <c r="AG45" i="2"/>
  <c r="AH45" i="2"/>
  <c r="AF49" i="2" l="1"/>
  <c r="AE49" i="2"/>
  <c r="AF51" i="2"/>
  <c r="AE51" i="2"/>
  <c r="AG34" i="2"/>
  <c r="AG30" i="2"/>
  <c r="AG23" i="2"/>
  <c r="AG24" i="2"/>
  <c r="AG14" i="2"/>
  <c r="L22" i="4"/>
  <c r="I22" i="4"/>
  <c r="AJ17" i="2" l="1"/>
  <c r="L8" i="4"/>
  <c r="AE46" i="2"/>
  <c r="AG46" i="2" s="1"/>
  <c r="L20" i="4" l="1"/>
  <c r="AJ41" i="2"/>
  <c r="AG41" i="2"/>
  <c r="AG17" i="2"/>
  <c r="AJ16" i="2" l="1"/>
  <c r="AG16" i="2"/>
  <c r="K43" i="4"/>
  <c r="AJ10" i="2" l="1"/>
  <c r="L42" i="4" l="1"/>
  <c r="L40" i="4"/>
  <c r="L39" i="4"/>
  <c r="L38" i="4"/>
  <c r="L37" i="4"/>
  <c r="L36" i="4"/>
  <c r="L35" i="4"/>
  <c r="L33" i="4"/>
  <c r="L32" i="4"/>
  <c r="L31" i="4"/>
  <c r="L30" i="4"/>
  <c r="L29" i="4"/>
  <c r="L27" i="4"/>
  <c r="L25" i="4"/>
  <c r="L24" i="4"/>
  <c r="L23" i="4"/>
  <c r="L19" i="4"/>
  <c r="L18" i="4"/>
  <c r="L16" i="4"/>
  <c r="L15" i="4"/>
  <c r="L14" i="4"/>
  <c r="L13" i="4"/>
  <c r="L12" i="4"/>
  <c r="L11" i="4"/>
  <c r="L10" i="4"/>
  <c r="L9" i="4"/>
  <c r="AJ13" i="2"/>
  <c r="AJ11" i="2"/>
  <c r="AJ45" i="2"/>
  <c r="AJ43" i="2"/>
  <c r="AJ42" i="2"/>
  <c r="AJ40" i="2"/>
  <c r="AJ39" i="2"/>
  <c r="AJ32" i="2"/>
  <c r="AJ31" i="2"/>
  <c r="AJ28" i="2"/>
  <c r="AJ27" i="2"/>
  <c r="AJ26" i="2"/>
  <c r="AJ22" i="2"/>
  <c r="AJ21" i="2"/>
  <c r="AJ20" i="2"/>
  <c r="AJ19" i="2"/>
  <c r="AJ15" i="2"/>
  <c r="I42" i="4"/>
  <c r="I40" i="4"/>
  <c r="I39" i="4"/>
  <c r="I38" i="4"/>
  <c r="I37" i="4"/>
  <c r="I36" i="4"/>
  <c r="I35" i="4"/>
  <c r="I33" i="4"/>
  <c r="I31" i="4"/>
  <c r="I30" i="4"/>
  <c r="I28" i="4"/>
  <c r="I25" i="4"/>
  <c r="I24" i="4"/>
  <c r="I19" i="4"/>
  <c r="I18" i="4"/>
  <c r="I16" i="4"/>
  <c r="I15" i="4"/>
  <c r="I14" i="4"/>
  <c r="I13" i="4"/>
  <c r="I12" i="4"/>
  <c r="I11" i="4"/>
  <c r="I10" i="4"/>
  <c r="I9" i="4"/>
  <c r="I8" i="4"/>
  <c r="J43" i="4" l="1"/>
  <c r="C32" i="4"/>
  <c r="I32" i="4" s="1"/>
  <c r="C29" i="4"/>
  <c r="I29" i="4" s="1"/>
  <c r="G28" i="4"/>
  <c r="E28" i="4"/>
  <c r="G26" i="4"/>
  <c r="E26" i="4"/>
  <c r="I26" i="4"/>
  <c r="G24" i="4"/>
  <c r="E24" i="4"/>
  <c r="C23" i="4"/>
  <c r="I23" i="4" s="1"/>
  <c r="G20" i="4"/>
  <c r="E20" i="4"/>
  <c r="G17" i="4"/>
  <c r="E17" i="4"/>
  <c r="L17" i="4"/>
  <c r="G15" i="4"/>
  <c r="E15" i="4"/>
  <c r="G10" i="4"/>
  <c r="E10" i="4"/>
  <c r="AF50" i="2"/>
  <c r="AG43" i="2"/>
  <c r="AG42" i="2"/>
  <c r="AG40" i="2"/>
  <c r="AG39" i="2"/>
  <c r="AG38" i="2"/>
  <c r="AG37" i="2"/>
  <c r="AG36" i="2"/>
  <c r="AG35" i="2"/>
  <c r="AG33" i="2"/>
  <c r="AG32" i="2"/>
  <c r="AG31" i="2"/>
  <c r="AG28" i="2"/>
  <c r="AG27" i="2"/>
  <c r="AG26" i="2"/>
  <c r="AG22" i="2"/>
  <c r="AG21" i="2"/>
  <c r="AG20" i="2"/>
  <c r="AG19" i="2"/>
  <c r="AG15" i="2"/>
  <c r="AG13" i="2"/>
  <c r="AG11" i="2"/>
  <c r="L34" i="4" l="1"/>
  <c r="AG51" i="2"/>
  <c r="AJ51" i="2"/>
  <c r="AJ46" i="2"/>
  <c r="AJ50" i="2"/>
  <c r="I20" i="4"/>
  <c r="E8" i="4"/>
  <c r="E34" i="4" s="1"/>
  <c r="I17" i="4"/>
  <c r="I34" i="4"/>
  <c r="G8" i="4"/>
  <c r="G34" i="4" s="1"/>
  <c r="C43" i="4"/>
  <c r="D43" i="4"/>
  <c r="L43" i="4" s="1"/>
  <c r="AG10" i="2"/>
  <c r="I43" i="4" l="1"/>
  <c r="AH11" i="2"/>
  <c r="AH13" i="2"/>
  <c r="AH15" i="2"/>
  <c r="AH17" i="2"/>
  <c r="AH20" i="2"/>
  <c r="AH21" i="2"/>
  <c r="AH22" i="2"/>
  <c r="AH23" i="2"/>
  <c r="AH26" i="2"/>
  <c r="AH27" i="2"/>
  <c r="AH28" i="2"/>
  <c r="AH31" i="2"/>
  <c r="AH32" i="2"/>
  <c r="AH33" i="2"/>
  <c r="AH37" i="2"/>
  <c r="AH39" i="2"/>
  <c r="AH40" i="2"/>
  <c r="AH42" i="2"/>
  <c r="AH43" i="2"/>
  <c r="AF48" i="2"/>
  <c r="AH10" i="2"/>
  <c r="AD11" i="2"/>
  <c r="AD13" i="2"/>
  <c r="AD15" i="2"/>
  <c r="AD20" i="2"/>
  <c r="AD21" i="2"/>
  <c r="AD22" i="2"/>
  <c r="AD26" i="2"/>
  <c r="AD27" i="2"/>
  <c r="AD28" i="2"/>
  <c r="AD29" i="2"/>
  <c r="AD31" i="2"/>
  <c r="AD32" i="2"/>
  <c r="AD37" i="2"/>
  <c r="AD38" i="2"/>
  <c r="AD39" i="2"/>
  <c r="AD40" i="2"/>
  <c r="AD43" i="2"/>
  <c r="AD44" i="2"/>
  <c r="AD45" i="2"/>
  <c r="AD10" i="2"/>
  <c r="AC46" i="2"/>
  <c r="AH46" i="2" s="1"/>
  <c r="AJ48" i="2" l="1"/>
  <c r="AF52" i="2"/>
  <c r="AE48" i="2"/>
  <c r="AE52" i="2" s="1"/>
  <c r="AC49" i="2"/>
  <c r="AC48" i="2"/>
  <c r="Z49" i="2"/>
  <c r="Y49" i="2"/>
  <c r="Z48" i="2"/>
  <c r="Y48" i="2"/>
  <c r="AA23" i="2"/>
  <c r="AA26" i="2"/>
  <c r="AA27" i="2"/>
  <c r="AA28" i="2"/>
  <c r="AA31" i="2"/>
  <c r="AA32" i="2"/>
  <c r="AA37" i="2"/>
  <c r="AA38" i="2"/>
  <c r="AA39" i="2"/>
  <c r="AA40" i="2"/>
  <c r="AA43" i="2"/>
  <c r="AA44" i="2"/>
  <c r="AA45" i="2"/>
  <c r="AA21" i="2"/>
  <c r="AA22" i="2"/>
  <c r="AA20" i="2"/>
  <c r="AA15" i="2"/>
  <c r="AA11" i="2"/>
  <c r="AA12" i="2"/>
  <c r="AA13" i="2"/>
  <c r="AA10" i="2"/>
  <c r="Z46" i="2"/>
  <c r="AB33" i="2" s="1"/>
  <c r="Y46" i="2"/>
  <c r="AG49" i="2" l="1"/>
  <c r="AJ49" i="2"/>
  <c r="AH48" i="2"/>
  <c r="AD49" i="2"/>
  <c r="AA49" i="2"/>
  <c r="AG48" i="2"/>
  <c r="AH49" i="2"/>
  <c r="AB23" i="2"/>
  <c r="AB42" i="2"/>
  <c r="AD46" i="2"/>
  <c r="AD48" i="2"/>
  <c r="AB38" i="2"/>
  <c r="AB43" i="2"/>
  <c r="AB44" i="2"/>
  <c r="Y52" i="2"/>
  <c r="AB37" i="2"/>
  <c r="Z52" i="2"/>
  <c r="AB32" i="2"/>
  <c r="AB21" i="2"/>
  <c r="AA48" i="2"/>
  <c r="AC52" i="2"/>
  <c r="AD52" i="2" s="1"/>
  <c r="AA46" i="2"/>
  <c r="AB31" i="2"/>
  <c r="AB29" i="2"/>
  <c r="AB28" i="2"/>
  <c r="AB27" i="2"/>
  <c r="AB26" i="2"/>
  <c r="AB17" i="2"/>
  <c r="AB20" i="2"/>
  <c r="AB22" i="2"/>
  <c r="AB39" i="2"/>
  <c r="AB40" i="2"/>
  <c r="AB45" i="2"/>
  <c r="AB46" i="2"/>
  <c r="AB15" i="2"/>
  <c r="AB10" i="2"/>
  <c r="AG52" i="2" l="1"/>
  <c r="AJ52" i="2"/>
  <c r="AH52" i="2"/>
  <c r="AA52" i="2"/>
</calcChain>
</file>

<file path=xl/sharedStrings.xml><?xml version="1.0" encoding="utf-8"?>
<sst xmlns="http://schemas.openxmlformats.org/spreadsheetml/2006/main" count="239" uniqueCount="154">
  <si>
    <t>Итого:</t>
  </si>
  <si>
    <t/>
  </si>
  <si>
    <t xml:space="preserve"> Неуказанный лицевой счет   000.00.000.0  </t>
  </si>
  <si>
    <t>Источн фин-я</t>
  </si>
  <si>
    <t>Тип фин-я</t>
  </si>
  <si>
    <t>лиц счет</t>
  </si>
  <si>
    <t>Наименование статьи</t>
  </si>
  <si>
    <t>Тип средств</t>
  </si>
  <si>
    <t>Мероприятие</t>
  </si>
  <si>
    <t>Код</t>
  </si>
  <si>
    <t>СубКЭСР</t>
  </si>
  <si>
    <t>Наименование раздела</t>
  </si>
  <si>
    <t>КВР</t>
  </si>
  <si>
    <t>КЦСР</t>
  </si>
  <si>
    <t>ЭКР</t>
  </si>
  <si>
    <t>ППП</t>
  </si>
  <si>
    <t>Классификация</t>
  </si>
  <si>
    <t>Функц.</t>
  </si>
  <si>
    <t>ФКР</t>
  </si>
  <si>
    <t>КЦСР:</t>
  </si>
  <si>
    <t>КВСР:</t>
  </si>
  <si>
    <t>КФСР:</t>
  </si>
  <si>
    <t>Бюджетная классификация, соответсвующая лицевому счету</t>
  </si>
  <si>
    <t>Наименование ФКР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</si>
  <si>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</si>
  <si>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</si>
  <si>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</si>
  <si>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</si>
  <si>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</si>
  <si>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</si>
  <si>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</si>
  <si>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</si>
  <si>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Коммунальное хозяйство</t>
  </si>
  <si>
    <t>Жилищное хозяйство</t>
  </si>
  <si>
    <t>Благоустройство</t>
  </si>
  <si>
    <t>Культура</t>
  </si>
  <si>
    <t>Прочие межбюджетные трансферты общего характера</t>
  </si>
  <si>
    <t>Исполнение за 2014 год, руб.</t>
  </si>
  <si>
    <t>План на 2014 год, руб.</t>
  </si>
  <si>
    <t>Молодежная политика</t>
  </si>
  <si>
    <t>Физическая культура, спорт</t>
  </si>
  <si>
    <t>Остаток плана 2014 года, руб.</t>
  </si>
  <si>
    <t>Струкрура исполнения бюджета за 2014 год, %</t>
  </si>
  <si>
    <t>Итого</t>
  </si>
  <si>
    <t>стимулирующей субсидии</t>
  </si>
  <si>
    <t>бюджета поселения</t>
  </si>
  <si>
    <t>в том числе за счет:</t>
  </si>
  <si>
    <t>федерального бюджета</t>
  </si>
  <si>
    <t>областного бюджета</t>
  </si>
  <si>
    <t>Исполнение за 2015 год, руб.</t>
  </si>
  <si>
    <t>Пенсионное обеспечение</t>
  </si>
  <si>
    <t>Другие вопросы в области национальной экономики</t>
  </si>
  <si>
    <t>-</t>
  </si>
  <si>
    <t>%, 2015/2014</t>
  </si>
  <si>
    <t>%, 2016/2015</t>
  </si>
  <si>
    <t>% исполнения</t>
  </si>
  <si>
    <t>Другие вопросы в области жилищно-коммунального хозяйства</t>
  </si>
  <si>
    <t>бюджета района</t>
  </si>
  <si>
    <t>за счет бюджета района</t>
  </si>
  <si>
    <t>План, руб</t>
  </si>
  <si>
    <t>Факт, руб</t>
  </si>
  <si>
    <t>за счет средств федерального бюджета</t>
  </si>
  <si>
    <t>х</t>
  </si>
  <si>
    <t>Код бюджетной классификации Российской Федерации</t>
  </si>
  <si>
    <t xml:space="preserve">Наименование доходов </t>
  </si>
  <si>
    <t>Сумма изменений</t>
  </si>
  <si>
    <t>Сумма на    2016 год</t>
  </si>
  <si>
    <t>Сумма на    2017 год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</si>
  <si>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</si>
  <si>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</si>
  <si>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</si>
  <si>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</si>
  <si>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103 00000 00 0000 000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</si>
  <si>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</si>
  <si>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</si>
  <si>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</si>
  <si>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</si>
  <si>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</si>
  <si>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</si>
  <si>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</si>
  <si>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</si>
  <si>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</si>
  <si>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</si>
  <si>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</si>
  <si>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</si>
  <si>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</si>
  <si>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</si>
  <si>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</si>
  <si>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</si>
  <si>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106 06000 00 0000 110</t>
  </si>
  <si>
    <t>Земельный налог</t>
  </si>
  <si>
    <t xml:space="preserve">  111 00000 00 0000 000</t>
  </si>
  <si>
    <t>Доходы от  использования имущества, находящегося в государственной и муниципальной собственности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</si>
  <si>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</si>
  <si>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</si>
  <si>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111 09045 10 0000 120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</si>
  <si>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</si>
  <si>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113 00000 00 0000 000</t>
  </si>
  <si>
    <t>Доходы от оказания платных услуг (работ) и компенсации затрат государства</t>
  </si>
  <si>
    <t>113 01995 10 0000 130</t>
  </si>
  <si>
    <t>Прочие доходы от оказания платных услуг (работ) получателями средств бюджетов сельских поселений</t>
  </si>
  <si>
    <t>113 02065 10 0000 130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</si>
  <si>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</si>
  <si>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114 00000 00 0000 000</t>
  </si>
  <si>
    <t>Доходы от продажи материальных и нематериальных активов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</si>
  <si>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</si>
  <si>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</si>
  <si>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0,0</t>
  </si>
  <si>
    <t>116 00 000 00 0000 000</t>
  </si>
  <si>
    <t xml:space="preserve">Штрафы, санкции, возмещение ущерба </t>
  </si>
  <si>
    <t>116 33 050 10 0000 140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</si>
  <si>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</si>
  <si>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116 90 050 10 0000 140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</si>
  <si>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</si>
  <si>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</si>
  <si>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</si>
  <si>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</si>
  <si>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</t>
  </si>
  <si>
    <t>200 00000 00 0000 000</t>
  </si>
  <si>
    <t>Безвозмездные поступления</t>
  </si>
  <si>
    <t>Дотации бюджетам сельских поселений на выравнивание бюджетной обеспеченности (из бюджета района за счет областной субвенции)</t>
  </si>
  <si>
    <t>Дотации бюджетам сельских поселений на выравнивание бюджетной обеспеченности (из бюджета района)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</si>
  <si>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</si>
  <si>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</si>
  <si>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доходов:</t>
  </si>
  <si>
    <t>Налоги на товары (работы, услуги), реализуемые на территории Российской Федерации (акцизы)</t>
  </si>
  <si>
    <t>стимулирующая субсидия</t>
  </si>
  <si>
    <t>субсидия на гидродинамическую очистку скважин</t>
  </si>
  <si>
    <t>Прочие безвозмездные поступления в бюджеты сельских поселений</t>
  </si>
  <si>
    <t>207 05030 10 0000 180</t>
  </si>
  <si>
    <t>Прочие межбюджетные трансферты, передаваемые бюджетам сельских поселений</t>
  </si>
  <si>
    <t xml:space="preserve">за счет областного бюджета </t>
  </si>
  <si>
    <t>2018 год</t>
  </si>
  <si>
    <t xml:space="preserve">Доходы от продажи земельных участков, находящихся в собственности муниципальных районов и поселений
</t>
  </si>
  <si>
    <t>Факт на 07.02.18, руб</t>
  </si>
  <si>
    <t>Объем поступлений доходов по основным источникам бюджета сельского поселения ЕРЗОВКА                                                             2018-2019 годы</t>
  </si>
  <si>
    <t>114 06025 00 0000 000</t>
  </si>
  <si>
    <t>2019 год</t>
  </si>
  <si>
    <t>2019/2018, %</t>
  </si>
  <si>
    <t>202 35118 10 0000 150</t>
  </si>
  <si>
    <t>202 49999 10 0000 150</t>
  </si>
  <si>
    <t>202 15001 10 0000 150</t>
  </si>
  <si>
    <t>202 29999 10 0000 150</t>
  </si>
  <si>
    <t>Анализ исполнения расходной части бюджета сельского поселения ЕРЗОВКА 2018-2019 годы</t>
  </si>
  <si>
    <t>за счет стимулирующей субсидии</t>
  </si>
  <si>
    <t>за счет областного бюджета</t>
  </si>
  <si>
    <t>Основные мероприятия в 2018 году:</t>
  </si>
  <si>
    <t>за счет средств бюджета района:</t>
  </si>
  <si>
    <t>за счет средств АО "Самаранефтегаз":</t>
  </si>
  <si>
    <t xml:space="preserve"> </t>
  </si>
  <si>
    <t>содержание учреждения культуры - 450,0 тыс.рублей;</t>
  </si>
  <si>
    <t>благоустройство территории (содержание уличного освещения) - 50,0 тыс.рублей.</t>
  </si>
  <si>
    <t>приобретение народных костюмов для МБУ "КДЦ" - 100,0 тыс.рублей.</t>
  </si>
  <si>
    <t>жилищно-коммунальное хозяйство (приобретение скважинного насоса)  - 50,0 тыс.рублей;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</si>
</sst>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000000"/>
    <numFmt numFmtId="165" formatCode="#,##0.00;[Red]\-#,##0.00;0.00"/>
    <numFmt numFmtId="166" formatCode="000"/>
    <numFmt numFmtId="167" formatCode="0\.00"/>
    <numFmt numFmtId="168" formatCode="00\.00\.00"/>
    <numFmt numFmtId="169" formatCode="000\.00\.00"/>
    <numFmt numFmtId="170" formatCode="0000000"/>
    <numFmt numFmtId="171" formatCode="0000"/>
    <numFmt numFmtId="172" formatCode="000000"/>
    <numFmt numFmtId="173" formatCode="#,##0.00_ ;[Red]\-#,##0.00\ "/>
    <numFmt numFmtId="174" formatCode="#,##0.0_ ;[Red]\-#,##0.0\ "/>
    <numFmt numFmtId="175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sz val="9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2" fillId="0" borderId="0"/>
    <xf numFmtId="0" fontId="15" fillId="0" borderId="0"/>
  </cellStyleXfs>
  <cellXfs count="226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0" xfId="1" applyNumberFormat="1" applyFont="1" applyFill="1" applyAlignment="1" applyProtection="1">
      <protection hidden="1"/>
    </xf>
    <xf numFmtId="171" fontId="3" fillId="0" borderId="0" xfId="1" applyNumberFormat="1" applyFont="1" applyFill="1" applyAlignment="1" applyProtection="1">
      <alignment horizontal="right"/>
      <protection hidden="1"/>
    </xf>
    <xf numFmtId="166" fontId="3" fillId="0" borderId="0" xfId="1" applyNumberFormat="1" applyFont="1" applyFill="1" applyAlignment="1" applyProtection="1">
      <protection hidden="1"/>
    </xf>
    <xf numFmtId="166" fontId="3" fillId="0" borderId="0" xfId="1" applyNumberFormat="1" applyFont="1" applyFill="1" applyAlignment="1" applyProtection="1">
      <alignment horizontal="right"/>
      <protection hidden="1"/>
    </xf>
    <xf numFmtId="172" fontId="3" fillId="0" borderId="0" xfId="1" applyNumberFormat="1" applyFont="1" applyFill="1" applyAlignment="1" applyProtection="1">
      <protection hidden="1"/>
    </xf>
    <xf numFmtId="172" fontId="3" fillId="0" borderId="0" xfId="1" applyNumberFormat="1" applyFont="1" applyFill="1" applyAlignment="1" applyProtection="1">
      <alignment horizontal="right"/>
      <protection hidden="1"/>
    </xf>
    <xf numFmtId="0" fontId="1" fillId="0" borderId="0" xfId="1"/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3" xfId="1" applyFont="1" applyBorder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166" fontId="4" fillId="0" borderId="1" xfId="1" applyNumberFormat="1" applyFont="1" applyFill="1" applyBorder="1" applyAlignment="1" applyProtection="1">
      <alignment horizontal="left" vertical="top"/>
      <protection hidden="1"/>
    </xf>
    <xf numFmtId="170" fontId="4" fillId="0" borderId="1" xfId="1" applyNumberFormat="1" applyFont="1" applyFill="1" applyBorder="1" applyAlignment="1" applyProtection="1">
      <alignment horizontal="left" vertical="top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166" fontId="4" fillId="0" borderId="1" xfId="1" applyNumberFormat="1" applyFont="1" applyFill="1" applyBorder="1" applyAlignment="1" applyProtection="1">
      <alignment horizontal="left" vertical="top" wrapText="1"/>
      <protection hidden="1"/>
    </xf>
    <xf numFmtId="169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/>
      <protection hidden="1"/>
    </xf>
    <xf numFmtId="168" fontId="4" fillId="0" borderId="1" xfId="1" applyNumberFormat="1" applyFont="1" applyFill="1" applyBorder="1" applyAlignment="1" applyProtection="1">
      <alignment horizontal="left" vertical="top"/>
      <protection hidden="1"/>
    </xf>
    <xf numFmtId="168" fontId="4" fillId="0" borderId="1" xfId="1" applyNumberFormat="1" applyFont="1" applyFill="1" applyBorder="1" applyAlignment="1" applyProtection="1">
      <alignment horizontal="left" vertical="top" wrapText="1"/>
      <protection hidden="1"/>
    </xf>
    <xf numFmtId="167" fontId="4" fillId="0" borderId="1" xfId="1" applyNumberFormat="1" applyFont="1" applyFill="1" applyBorder="1" applyAlignment="1" applyProtection="1">
      <alignment vertical="top"/>
      <protection hidden="1"/>
    </xf>
    <xf numFmtId="166" fontId="4" fillId="0" borderId="1" xfId="1" applyNumberFormat="1" applyFont="1" applyFill="1" applyBorder="1" applyAlignment="1" applyProtection="1">
      <alignment vertical="top"/>
      <protection hidden="1"/>
    </xf>
    <xf numFmtId="165" fontId="4" fillId="0" borderId="1" xfId="1" applyNumberFormat="1" applyFont="1" applyFill="1" applyBorder="1" applyAlignment="1" applyProtection="1">
      <alignment vertical="top"/>
      <protection hidden="1"/>
    </xf>
    <xf numFmtId="165" fontId="4" fillId="0" borderId="1" xfId="1" applyNumberFormat="1" applyFont="1" applyFill="1" applyBorder="1" applyAlignment="1" applyProtection="1">
      <alignment vertical="top" wrapText="1"/>
      <protection hidden="1"/>
    </xf>
    <xf numFmtId="0" fontId="5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NumberFormat="1" applyFont="1" applyFill="1" applyAlignment="1" applyProtection="1">
      <protection hidden="1"/>
    </xf>
    <xf numFmtId="0" fontId="7" fillId="0" borderId="0" xfId="1" applyFont="1"/>
    <xf numFmtId="0" fontId="3" fillId="0" borderId="0" xfId="1" applyFont="1" applyAlignment="1" applyProtection="1">
      <alignment wrapText="1"/>
      <protection hidden="1"/>
    </xf>
    <xf numFmtId="0" fontId="1" fillId="0" borderId="0" xfId="1" applyAlignment="1">
      <alignment wrapText="1"/>
    </xf>
    <xf numFmtId="0" fontId="3" fillId="0" borderId="0" xfId="1" applyFont="1" applyBorder="1" applyProtection="1">
      <protection hidden="1"/>
    </xf>
    <xf numFmtId="0" fontId="5" fillId="0" borderId="3" xfId="1" applyFont="1" applyBorder="1" applyProtection="1">
      <protection hidden="1"/>
    </xf>
    <xf numFmtId="166" fontId="5" fillId="0" borderId="1" xfId="1" applyNumberFormat="1" applyFont="1" applyFill="1" applyBorder="1" applyAlignment="1" applyProtection="1">
      <alignment horizontal="left" vertical="top"/>
      <protection hidden="1"/>
    </xf>
    <xf numFmtId="170" fontId="5" fillId="0" borderId="1" xfId="1" applyNumberFormat="1" applyFont="1" applyFill="1" applyBorder="1" applyAlignment="1" applyProtection="1">
      <alignment horizontal="left" vertical="top"/>
      <protection hidden="1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9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1" applyNumberFormat="1" applyFont="1" applyFill="1" applyBorder="1" applyAlignment="1" applyProtection="1">
      <alignment horizontal="left" vertical="top"/>
      <protection hidden="1"/>
    </xf>
    <xf numFmtId="168" fontId="5" fillId="0" borderId="1" xfId="1" applyNumberFormat="1" applyFont="1" applyFill="1" applyBorder="1" applyAlignment="1" applyProtection="1">
      <alignment horizontal="left" vertical="top"/>
      <protection hidden="1"/>
    </xf>
    <xf numFmtId="168" fontId="5" fillId="0" borderId="1" xfId="1" applyNumberFormat="1" applyFont="1" applyFill="1" applyBorder="1" applyAlignment="1" applyProtection="1">
      <alignment horizontal="left" vertical="top" wrapText="1"/>
      <protection hidden="1"/>
    </xf>
    <xf numFmtId="167" fontId="5" fillId="0" borderId="1" xfId="1" applyNumberFormat="1" applyFont="1" applyFill="1" applyBorder="1" applyAlignment="1" applyProtection="1">
      <alignment vertical="top"/>
      <protection hidden="1"/>
    </xf>
    <xf numFmtId="166" fontId="5" fillId="0" borderId="1" xfId="1" applyNumberFormat="1" applyFont="1" applyFill="1" applyBorder="1" applyAlignment="1" applyProtection="1">
      <alignment vertical="top"/>
      <protection hidden="1"/>
    </xf>
    <xf numFmtId="165" fontId="5" fillId="0" borderId="1" xfId="1" applyNumberFormat="1" applyFont="1" applyFill="1" applyBorder="1" applyAlignment="1" applyProtection="1">
      <alignment vertical="top"/>
      <protection hidden="1"/>
    </xf>
    <xf numFmtId="165" fontId="5" fillId="0" borderId="1" xfId="1" applyNumberFormat="1" applyFont="1" applyFill="1" applyBorder="1" applyAlignment="1" applyProtection="1">
      <alignment vertical="top" wrapText="1"/>
      <protection hidden="1"/>
    </xf>
    <xf numFmtId="0" fontId="9" fillId="0" borderId="0" xfId="1" applyFont="1"/>
    <xf numFmtId="0" fontId="5" fillId="0" borderId="1" xfId="1" applyFont="1" applyBorder="1" applyAlignment="1">
      <alignment vertical="top"/>
    </xf>
    <xf numFmtId="0" fontId="5" fillId="0" borderId="0" xfId="1" applyFo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top"/>
      <protection hidden="1"/>
    </xf>
    <xf numFmtId="165" fontId="4" fillId="0" borderId="1" xfId="2" applyNumberFormat="1" applyFont="1" applyFill="1" applyBorder="1" applyAlignment="1" applyProtection="1">
      <alignment horizontal="center" vertical="top"/>
      <protection hidden="1"/>
    </xf>
    <xf numFmtId="4" fontId="4" fillId="0" borderId="1" xfId="1" applyNumberFormat="1" applyFont="1" applyFill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3" xfId="1" applyFont="1" applyBorder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Font="1" applyBorder="1" applyProtection="1"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165" fontId="5" fillId="0" borderId="1" xfId="1" applyNumberFormat="1" applyFont="1" applyFill="1" applyBorder="1" applyAlignment="1" applyProtection="1">
      <alignment horizontal="center" vertical="top"/>
      <protection hidden="1"/>
    </xf>
    <xf numFmtId="165" fontId="4" fillId="0" borderId="1" xfId="1" applyNumberFormat="1" applyFont="1" applyFill="1" applyBorder="1" applyAlignment="1" applyProtection="1">
      <alignment horizontal="center" vertical="top"/>
      <protection hidden="1"/>
    </xf>
    <xf numFmtId="165" fontId="3" fillId="0" borderId="1" xfId="3" applyNumberFormat="1" applyFont="1" applyFill="1" applyBorder="1" applyAlignment="1" applyProtection="1">
      <alignment horizontal="center" vertical="top"/>
      <protection hidden="1"/>
    </xf>
    <xf numFmtId="0" fontId="1" fillId="0" borderId="0" xfId="1"/>
    <xf numFmtId="0" fontId="5" fillId="0" borderId="1" xfId="1" applyNumberFormat="1" applyFont="1" applyFill="1" applyBorder="1" applyAlignment="1" applyProtection="1">
      <protection hidden="1"/>
    </xf>
    <xf numFmtId="0" fontId="11" fillId="0" borderId="1" xfId="1" applyFont="1" applyBorder="1" applyProtection="1">
      <protection hidden="1"/>
    </xf>
    <xf numFmtId="0" fontId="11" fillId="0" borderId="1" xfId="1" applyFont="1" applyBorder="1" applyAlignment="1" applyProtection="1">
      <alignment vertical="top" wrapText="1"/>
      <protection hidden="1"/>
    </xf>
    <xf numFmtId="0" fontId="11" fillId="0" borderId="1" xfId="1" applyFont="1" applyBorder="1"/>
    <xf numFmtId="0" fontId="11" fillId="0" borderId="1" xfId="1" applyFont="1" applyBorder="1" applyAlignment="1">
      <alignment vertical="top" wrapText="1"/>
    </xf>
    <xf numFmtId="4" fontId="11" fillId="0" borderId="1" xfId="1" applyNumberFormat="1" applyFont="1" applyBorder="1" applyProtection="1">
      <protection hidden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171" fontId="5" fillId="0" borderId="1" xfId="1" applyNumberFormat="1" applyFont="1" applyFill="1" applyBorder="1" applyAlignment="1" applyProtection="1">
      <alignment horizontal="center" vertical="top"/>
      <protection hidden="1"/>
    </xf>
    <xf numFmtId="171" fontId="4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0" fontId="11" fillId="0" borderId="1" xfId="1" applyFont="1" applyBorder="1" applyAlignment="1" applyProtection="1">
      <alignment horizontal="center"/>
      <protection hidden="1"/>
    </xf>
    <xf numFmtId="0" fontId="11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165" fontId="11" fillId="0" borderId="1" xfId="1" applyNumberFormat="1" applyFont="1" applyBorder="1" applyAlignment="1" applyProtection="1">
      <alignment horizontal="center"/>
      <protection hidden="1"/>
    </xf>
    <xf numFmtId="173" fontId="11" fillId="0" borderId="1" xfId="1" applyNumberFormat="1" applyFont="1" applyBorder="1" applyAlignment="1" applyProtection="1">
      <alignment horizontal="center"/>
      <protection hidden="1"/>
    </xf>
    <xf numFmtId="4" fontId="11" fillId="0" borderId="1" xfId="1" applyNumberFormat="1" applyFont="1" applyBorder="1" applyAlignment="1">
      <alignment horizontal="center"/>
    </xf>
    <xf numFmtId="165" fontId="14" fillId="0" borderId="1" xfId="2" applyNumberFormat="1" applyFont="1" applyFill="1" applyBorder="1" applyAlignment="1" applyProtection="1">
      <alignment horizontal="center" vertical="top"/>
      <protection hidden="1"/>
    </xf>
    <xf numFmtId="165" fontId="14" fillId="0" borderId="1" xfId="1" applyNumberFormat="1" applyFont="1" applyFill="1" applyBorder="1" applyAlignment="1" applyProtection="1">
      <alignment horizontal="center" vertical="top"/>
      <protection hidden="1"/>
    </xf>
    <xf numFmtId="4" fontId="11" fillId="0" borderId="1" xfId="1" applyNumberFormat="1" applyFont="1" applyFill="1" applyBorder="1" applyAlignment="1" applyProtection="1">
      <alignment horizontal="center" vertical="top"/>
      <protection hidden="1"/>
    </xf>
    <xf numFmtId="165" fontId="11" fillId="0" borderId="1" xfId="2" applyNumberFormat="1" applyFont="1" applyFill="1" applyBorder="1" applyAlignment="1" applyProtection="1">
      <alignment horizontal="center" vertical="top"/>
      <protection hidden="1"/>
    </xf>
    <xf numFmtId="165" fontId="11" fillId="0" borderId="1" xfId="1" applyNumberFormat="1" applyFont="1" applyFill="1" applyBorder="1" applyAlignment="1" applyProtection="1">
      <alignment horizontal="center" vertical="top"/>
      <protection hidden="1"/>
    </xf>
    <xf numFmtId="165" fontId="11" fillId="0" borderId="1" xfId="3" applyNumberFormat="1" applyFont="1" applyFill="1" applyBorder="1" applyAlignment="1" applyProtection="1">
      <alignment horizontal="center" vertical="top"/>
      <protection hidden="1"/>
    </xf>
    <xf numFmtId="4" fontId="14" fillId="0" borderId="1" xfId="1" applyNumberFormat="1" applyFont="1" applyFill="1" applyBorder="1" applyAlignment="1" applyProtection="1">
      <alignment horizontal="center" vertical="top"/>
      <protection hidden="1"/>
    </xf>
    <xf numFmtId="174" fontId="5" fillId="0" borderId="1" xfId="1" applyNumberFormat="1" applyFont="1" applyFill="1" applyBorder="1" applyAlignment="1" applyProtection="1">
      <alignment horizontal="center" vertical="top"/>
      <protection hidden="1"/>
    </xf>
    <xf numFmtId="174" fontId="14" fillId="0" borderId="1" xfId="1" applyNumberFormat="1" applyFont="1" applyFill="1" applyBorder="1" applyAlignment="1" applyProtection="1">
      <alignment horizontal="center" vertical="top"/>
      <protection hidden="1"/>
    </xf>
    <xf numFmtId="165" fontId="14" fillId="0" borderId="1" xfId="3" applyNumberFormat="1" applyFont="1" applyFill="1" applyBorder="1" applyAlignment="1" applyProtection="1">
      <alignment horizontal="center" vertical="top"/>
      <protection hidden="1"/>
    </xf>
    <xf numFmtId="4" fontId="14" fillId="0" borderId="1" xfId="1" applyNumberFormat="1" applyFont="1" applyFill="1" applyBorder="1" applyAlignment="1" applyProtection="1">
      <alignment horizontal="center" vertical="top"/>
      <protection hidden="1"/>
    </xf>
    <xf numFmtId="174" fontId="14" fillId="0" borderId="1" xfId="2" applyNumberFormat="1" applyFont="1" applyFill="1" applyBorder="1" applyAlignment="1" applyProtection="1">
      <alignment horizontal="center" vertical="top"/>
      <protection hidden="1"/>
    </xf>
    <xf numFmtId="174" fontId="11" fillId="0" borderId="1" xfId="2" applyNumberFormat="1" applyFont="1" applyFill="1" applyBorder="1" applyAlignment="1" applyProtection="1">
      <alignment horizontal="center" vertical="top"/>
      <protection hidden="1"/>
    </xf>
    <xf numFmtId="165" fontId="5" fillId="0" borderId="1" xfId="2" applyNumberFormat="1" applyFont="1" applyFill="1" applyBorder="1" applyAlignment="1" applyProtection="1">
      <alignment horizontal="center" vertical="top"/>
      <protection hidden="1"/>
    </xf>
    <xf numFmtId="0" fontId="1" fillId="0" borderId="0" xfId="1"/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3" xfId="1" applyFont="1" applyBorder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Border="1" applyAlignment="1" applyProtection="1">
      <alignment horizontal="center" vertical="top"/>
      <protection hidden="1"/>
    </xf>
    <xf numFmtId="4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1" fillId="0" borderId="0" xfId="1"/>
    <xf numFmtId="0" fontId="15" fillId="0" borderId="0" xfId="4"/>
    <xf numFmtId="0" fontId="15" fillId="0" borderId="0" xfId="4" applyAlignment="1">
      <alignment horizontal="center" vertical="top"/>
    </xf>
    <xf numFmtId="0" fontId="18" fillId="0" borderId="1" xfId="4" applyFont="1" applyBorder="1" applyAlignment="1">
      <alignment vertical="top" wrapText="1"/>
    </xf>
    <xf numFmtId="0" fontId="16" fillId="0" borderId="1" xfId="4" applyFont="1" applyBorder="1" applyAlignment="1">
      <alignment vertical="top" wrapText="1"/>
    </xf>
    <xf numFmtId="0" fontId="19" fillId="0" borderId="0" xfId="4" applyFont="1"/>
    <xf numFmtId="0" fontId="16" fillId="0" borderId="0" xfId="4" applyFont="1" applyAlignment="1">
      <alignment vertical="top" wrapText="1"/>
    </xf>
    <xf numFmtId="0" fontId="14" fillId="0" borderId="1" xfId="4" applyFont="1" applyBorder="1" applyAlignment="1">
      <alignment vertical="top" wrapText="1"/>
    </xf>
    <xf numFmtId="0" fontId="15" fillId="0" borderId="0" xfId="4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1" fillId="0" borderId="1" xfId="4" applyFont="1" applyBorder="1" applyAlignment="1">
      <alignment horizontal="center" vertical="top" wrapText="1"/>
    </xf>
    <xf numFmtId="0" fontId="15" fillId="0" borderId="0" xfId="4" applyFont="1"/>
    <xf numFmtId="0" fontId="10" fillId="0" borderId="1" xfId="4" applyFont="1" applyBorder="1" applyAlignment="1">
      <alignment horizontal="center" vertical="top"/>
    </xf>
    <xf numFmtId="4" fontId="11" fillId="0" borderId="0" xfId="4" applyNumberFormat="1" applyFont="1" applyAlignment="1">
      <alignment horizontal="center" vertical="top"/>
    </xf>
    <xf numFmtId="4" fontId="15" fillId="0" borderId="0" xfId="4" applyNumberFormat="1" applyAlignment="1">
      <alignment horizontal="center" vertical="top"/>
    </xf>
    <xf numFmtId="4" fontId="15" fillId="0" borderId="0" xfId="4" applyNumberFormat="1"/>
    <xf numFmtId="0" fontId="14" fillId="0" borderId="1" xfId="4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0" xfId="4" applyFont="1" applyAlignment="1">
      <alignment horizontal="center" vertical="top"/>
    </xf>
    <xf numFmtId="0" fontId="10" fillId="0" borderId="1" xfId="4" applyFont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20" fillId="0" borderId="0" xfId="1" applyFont="1"/>
    <xf numFmtId="0" fontId="20" fillId="0" borderId="0" xfId="1" applyFont="1" applyAlignment="1">
      <alignment horizontal="center"/>
    </xf>
    <xf numFmtId="0" fontId="20" fillId="0" borderId="0" xfId="1" applyFont="1" applyAlignment="1">
      <alignment wrapText="1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10" fillId="0" borderId="1" xfId="4" applyFont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4" fontId="6" fillId="0" borderId="0" xfId="4" applyNumberFormat="1" applyFont="1" applyAlignment="1">
      <alignment horizontal="center" vertical="top"/>
    </xf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5" fontId="5" fillId="0" borderId="1" xfId="3" applyNumberFormat="1" applyFont="1" applyFill="1" applyBorder="1" applyAlignment="1" applyProtection="1">
      <alignment horizontal="center" vertical="top"/>
      <protection hidden="1"/>
    </xf>
    <xf numFmtId="174" fontId="11" fillId="0" borderId="1" xfId="1" applyNumberFormat="1" applyFont="1" applyFill="1" applyBorder="1" applyAlignment="1" applyProtection="1">
      <alignment horizontal="center" vertical="top"/>
      <protection hidden="1"/>
    </xf>
    <xf numFmtId="165" fontId="18" fillId="0" borderId="1" xfId="2" applyNumberFormat="1" applyFont="1" applyFill="1" applyBorder="1" applyAlignment="1" applyProtection="1">
      <alignment horizontal="center" vertical="top"/>
      <protection hidden="1"/>
    </xf>
    <xf numFmtId="4" fontId="18" fillId="0" borderId="1" xfId="4" applyNumberFormat="1" applyFont="1" applyBorder="1" applyAlignment="1">
      <alignment horizontal="center" vertical="top" wrapText="1"/>
    </xf>
    <xf numFmtId="4" fontId="18" fillId="0" borderId="1" xfId="4" applyNumberFormat="1" applyFont="1" applyBorder="1" applyAlignment="1">
      <alignment horizontal="center" vertical="top"/>
    </xf>
    <xf numFmtId="175" fontId="18" fillId="0" borderId="1" xfId="4" applyNumberFormat="1" applyFont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top" wrapText="1"/>
    </xf>
    <xf numFmtId="175" fontId="16" fillId="0" borderId="1" xfId="4" applyNumberFormat="1" applyFont="1" applyBorder="1" applyAlignment="1">
      <alignment horizontal="center" vertical="top"/>
    </xf>
    <xf numFmtId="165" fontId="16" fillId="0" borderId="1" xfId="2" applyNumberFormat="1" applyFont="1" applyFill="1" applyBorder="1" applyAlignment="1" applyProtection="1">
      <alignment horizontal="center" vertical="top"/>
      <protection hidden="1"/>
    </xf>
    <xf numFmtId="4" fontId="16" fillId="0" borderId="1" xfId="2" applyNumberFormat="1" applyFont="1" applyFill="1" applyBorder="1" applyAlignment="1" applyProtection="1">
      <alignment horizontal="center" vertical="top"/>
      <protection hidden="1"/>
    </xf>
    <xf numFmtId="165" fontId="16" fillId="0" borderId="1" xfId="1" applyNumberFormat="1" applyFont="1" applyFill="1" applyBorder="1" applyAlignment="1" applyProtection="1">
      <alignment horizontal="center" vertical="top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0" fontId="21" fillId="0" borderId="0" xfId="1" applyFont="1"/>
    <xf numFmtId="0" fontId="1" fillId="2" borderId="0" xfId="1" applyFill="1"/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1" applyNumberFormat="1" applyFont="1" applyFill="1" applyBorder="1" applyAlignment="1" applyProtection="1">
      <alignment horizontal="center" vertical="top"/>
      <protection hidden="1"/>
    </xf>
    <xf numFmtId="4" fontId="14" fillId="2" borderId="1" xfId="1" applyNumberFormat="1" applyFont="1" applyFill="1" applyBorder="1" applyAlignment="1" applyProtection="1">
      <alignment horizontal="center" vertical="top"/>
      <protection hidden="1"/>
    </xf>
    <xf numFmtId="0" fontId="11" fillId="2" borderId="1" xfId="1" applyFont="1" applyFill="1" applyBorder="1" applyAlignment="1">
      <alignment horizontal="center" vertical="top"/>
    </xf>
    <xf numFmtId="165" fontId="11" fillId="2" borderId="1" xfId="1" applyNumberFormat="1" applyFont="1" applyFill="1" applyBorder="1" applyAlignment="1" applyProtection="1">
      <alignment horizontal="center" vertical="top"/>
      <protection hidden="1"/>
    </xf>
    <xf numFmtId="4" fontId="11" fillId="2" borderId="1" xfId="1" applyNumberFormat="1" applyFont="1" applyFill="1" applyBorder="1" applyAlignment="1">
      <alignment horizontal="center" vertical="top"/>
    </xf>
    <xf numFmtId="173" fontId="11" fillId="2" borderId="1" xfId="1" applyNumberFormat="1" applyFont="1" applyFill="1" applyBorder="1" applyAlignment="1">
      <alignment horizontal="center" vertical="top"/>
    </xf>
    <xf numFmtId="0" fontId="11" fillId="2" borderId="0" xfId="1" applyFont="1" applyFill="1"/>
    <xf numFmtId="165" fontId="14" fillId="2" borderId="1" xfId="1" applyNumberFormat="1" applyFont="1" applyFill="1" applyBorder="1" applyAlignment="1" applyProtection="1">
      <alignment horizontal="center" vertical="top"/>
      <protection hidden="1"/>
    </xf>
    <xf numFmtId="175" fontId="14" fillId="0" borderId="1" xfId="1" applyNumberFormat="1" applyFont="1" applyBorder="1" applyAlignment="1">
      <alignment horizontal="center" vertical="top"/>
    </xf>
    <xf numFmtId="175" fontId="11" fillId="0" borderId="1" xfId="1" applyNumberFormat="1" applyFont="1" applyBorder="1" applyAlignment="1">
      <alignment horizontal="center" vertical="top"/>
    </xf>
    <xf numFmtId="165" fontId="11" fillId="2" borderId="1" xfId="2" applyNumberFormat="1" applyFont="1" applyFill="1" applyBorder="1" applyAlignment="1" applyProtection="1">
      <alignment horizontal="center" vertical="top"/>
      <protection hidden="1"/>
    </xf>
    <xf numFmtId="4" fontId="11" fillId="0" borderId="9" xfId="3" applyNumberFormat="1" applyFont="1" applyFill="1" applyBorder="1" applyAlignment="1" applyProtection="1">
      <alignment horizontal="center" vertical="top"/>
      <protection hidden="1"/>
    </xf>
    <xf numFmtId="4" fontId="14" fillId="2" borderId="1" xfId="1" applyNumberFormat="1" applyFont="1" applyFill="1" applyBorder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4" fontId="14" fillId="0" borderId="7" xfId="1" applyNumberFormat="1" applyFont="1" applyFill="1" applyBorder="1" applyAlignment="1" applyProtection="1">
      <alignment horizontal="center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12" xfId="1" applyNumberFormat="1" applyFont="1" applyFill="1" applyBorder="1" applyAlignment="1" applyProtection="1">
      <alignment horizontal="center" vertical="center"/>
      <protection hidden="1"/>
    </xf>
    <xf numFmtId="0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vertical="center" wrapText="1"/>
    </xf>
    <xf numFmtId="0" fontId="17" fillId="0" borderId="0" xfId="4" applyFont="1" applyAlignment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0" fontId="10" fillId="0" borderId="12" xfId="4" applyFont="1" applyBorder="1" applyAlignment="1">
      <alignment horizontal="center" vertical="top"/>
    </xf>
    <xf numFmtId="0" fontId="10" fillId="0" borderId="15" xfId="4" applyFont="1" applyBorder="1" applyAlignment="1">
      <alignment horizontal="center" vertical="top"/>
    </xf>
    <xf numFmtId="0" fontId="10" fillId="0" borderId="10" xfId="4" applyFont="1" applyBorder="1" applyAlignment="1">
      <alignment horizontal="center" vertical="top"/>
    </xf>
    <xf numFmtId="0" fontId="10" fillId="0" borderId="14" xfId="4" applyFont="1" applyBorder="1" applyAlignment="1">
      <alignment horizontal="center" vertical="top"/>
    </xf>
    <xf numFmtId="0" fontId="6" fillId="0" borderId="0" xfId="4" applyFont="1" applyAlignment="1">
      <alignment horizontal="right" vertical="top"/>
    </xf>
    <xf numFmtId="0" fontId="6" fillId="0" borderId="13" xfId="4" applyFont="1" applyBorder="1" applyAlignment="1">
      <alignment horizontal="right" vertical="top"/>
    </xf>
    <xf numFmtId="0" fontId="6" fillId="0" borderId="0" xfId="4" applyFont="1" applyBorder="1" applyAlignment="1">
      <alignment horizontal="right" vertical="top"/>
    </xf>
    <xf numFmtId="0" fontId="10" fillId="0" borderId="12" xfId="4" applyFont="1" applyBorder="1" applyAlignment="1">
      <alignment horizontal="center" vertical="top" wrapText="1"/>
    </xf>
    <xf numFmtId="0" fontId="10" fillId="0" borderId="15" xfId="4" applyFont="1" applyBorder="1" applyAlignment="1">
      <alignment horizontal="center" vertical="top" wrapText="1"/>
    </xf>
    <xf numFmtId="0" fontId="10" fillId="0" borderId="10" xfId="4" applyFont="1" applyBorder="1" applyAlignment="1">
      <alignment horizontal="center" vertical="top" wrapText="1"/>
    </xf>
    <xf numFmtId="0" fontId="10" fillId="0" borderId="14" xfId="4" applyFont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14" fillId="0" borderId="8" xfId="4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0" fillId="0" borderId="7" xfId="4" applyFont="1" applyBorder="1" applyAlignment="1">
      <alignment horizontal="center" vertical="top" wrapText="1"/>
    </xf>
    <xf numFmtId="0" fontId="10" fillId="0" borderId="8" xfId="4" applyFont="1" applyBorder="1" applyAlignment="1">
      <alignment horizontal="center" vertical="top" wrapText="1"/>
    </xf>
    <xf numFmtId="0" fontId="10" fillId="0" borderId="9" xfId="4" applyFont="1" applyBorder="1" applyAlignment="1">
      <alignment horizontal="center" vertical="top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/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showGridLines="0" tabSelected="1" topLeftCell="D14" zoomScale="80" zoomScaleNormal="80" workbookViewId="0">
      <selection activeCell="D59" sqref="D59:AJ59"/>
    </sheetView>
  </sheetViews>
  <sheetFormatPr defaultColWidth="7.85546875" defaultRowHeight="11.25" x14ac:dyDescent="0.2"/>
  <cols>
    <col min="1" max="3" width="0" style="1" hidden="1" customWidth="1"/>
    <col min="4" max="4" width="5.28515625" style="94" customWidth="1"/>
    <col min="5" max="23" width="0" style="1" hidden="1" customWidth="1"/>
    <col min="24" max="24" width="46.5703125" style="36" customWidth="1"/>
    <col min="25" max="25" width="15.5703125" style="1" hidden="1" customWidth="1"/>
    <col min="26" max="26" width="18" style="1" hidden="1" customWidth="1"/>
    <col min="27" max="27" width="18" style="65" hidden="1" customWidth="1"/>
    <col min="28" max="28" width="18" style="13" hidden="1" customWidth="1"/>
    <col min="29" max="29" width="16.42578125" style="1" hidden="1" customWidth="1"/>
    <col min="30" max="30" width="16.42578125" style="78" hidden="1" customWidth="1"/>
    <col min="31" max="31" width="13.85546875" style="65" customWidth="1"/>
    <col min="32" max="32" width="13" style="78" customWidth="1"/>
    <col min="33" max="33" width="11" style="78" customWidth="1"/>
    <col min="34" max="34" width="13.85546875" style="1" hidden="1" customWidth="1"/>
    <col min="35" max="35" width="13.5703125" style="172" customWidth="1"/>
    <col min="36" max="36" width="10.140625" style="1" customWidth="1"/>
    <col min="37" max="221" width="7.85546875" style="1" customWidth="1"/>
    <col min="222" max="16384" width="7.85546875" style="1"/>
  </cols>
  <sheetData>
    <row r="1" spans="1:36" s="34" customFormat="1" ht="24" customHeight="1" thickBot="1" x14ac:dyDescent="0.3">
      <c r="A1" s="33"/>
      <c r="B1" s="33"/>
      <c r="C1" s="33"/>
      <c r="D1" s="192" t="s">
        <v>143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</row>
    <row r="2" spans="1:36" ht="409.6" hidden="1" customHeight="1" x14ac:dyDescent="0.2">
      <c r="A2" s="4"/>
      <c r="B2" s="5"/>
      <c r="C2" s="5"/>
      <c r="D2" s="87"/>
      <c r="E2" s="5"/>
      <c r="F2" s="5"/>
      <c r="G2" s="193"/>
      <c r="H2" s="193"/>
      <c r="I2" s="193"/>
      <c r="J2" s="193"/>
      <c r="K2" s="193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35"/>
      <c r="Y2" s="4"/>
      <c r="Z2" s="4"/>
      <c r="AA2" s="68"/>
      <c r="AB2" s="14"/>
    </row>
    <row r="3" spans="1:36" ht="409.6" hidden="1" customHeight="1" x14ac:dyDescent="0.2">
      <c r="A3" s="5" t="s">
        <v>22</v>
      </c>
      <c r="B3" s="5"/>
      <c r="C3" s="5"/>
      <c r="D3" s="8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35"/>
      <c r="Y3" s="4"/>
      <c r="Z3" s="4"/>
      <c r="AA3" s="68"/>
      <c r="AB3" s="14"/>
    </row>
    <row r="4" spans="1:36" ht="409.6" hidden="1" customHeight="1" x14ac:dyDescent="0.2">
      <c r="A4" s="5" t="s">
        <v>21</v>
      </c>
      <c r="B4" s="5"/>
      <c r="C4" s="5"/>
      <c r="D4" s="87"/>
      <c r="E4" s="11"/>
      <c r="F4" s="5"/>
      <c r="G4" s="12"/>
      <c r="H4" s="11" t="s">
        <v>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  <c r="V4" s="4"/>
      <c r="W4" s="4"/>
      <c r="X4" s="35"/>
      <c r="Y4" s="4"/>
      <c r="Z4" s="4"/>
      <c r="AA4" s="68"/>
      <c r="AB4" s="14"/>
    </row>
    <row r="5" spans="1:36" ht="409.6" hidden="1" customHeight="1" x14ac:dyDescent="0.2">
      <c r="A5" s="5" t="s">
        <v>20</v>
      </c>
      <c r="B5" s="5"/>
      <c r="C5" s="5"/>
      <c r="D5" s="87"/>
      <c r="E5" s="9"/>
      <c r="F5" s="5"/>
      <c r="G5" s="10"/>
      <c r="H5" s="9" t="s"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35"/>
      <c r="Y5" s="4"/>
      <c r="Z5" s="4"/>
      <c r="AA5" s="68"/>
      <c r="AB5" s="14"/>
    </row>
    <row r="6" spans="1:36" ht="409.6" hidden="1" customHeight="1" x14ac:dyDescent="0.2">
      <c r="A6" s="5" t="s">
        <v>19</v>
      </c>
      <c r="B6" s="5"/>
      <c r="C6" s="5"/>
      <c r="D6" s="87"/>
      <c r="E6" s="7"/>
      <c r="F6" s="5"/>
      <c r="G6" s="8"/>
      <c r="H6" s="7" t="s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35"/>
      <c r="Y6" s="4"/>
      <c r="Z6" s="4"/>
      <c r="AA6" s="68"/>
      <c r="AB6" s="14"/>
    </row>
    <row r="7" spans="1:36" ht="409.6" hidden="1" customHeight="1" x14ac:dyDescent="0.2">
      <c r="A7" s="4"/>
      <c r="B7" s="4"/>
      <c r="C7" s="4"/>
      <c r="D7" s="8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5"/>
      <c r="Y7" s="4"/>
      <c r="Z7" s="4"/>
      <c r="AA7" s="68"/>
      <c r="AB7" s="14"/>
    </row>
    <row r="8" spans="1:36" ht="21" customHeight="1" x14ac:dyDescent="0.2">
      <c r="A8" s="4"/>
      <c r="B8" s="6"/>
      <c r="C8" s="6"/>
      <c r="D8" s="197" t="s">
        <v>18</v>
      </c>
      <c r="E8" s="59" t="s">
        <v>17</v>
      </c>
      <c r="F8" s="60" t="s">
        <v>16</v>
      </c>
      <c r="G8" s="58" t="s">
        <v>15</v>
      </c>
      <c r="H8" s="61" t="s">
        <v>14</v>
      </c>
      <c r="I8" s="58" t="s">
        <v>13</v>
      </c>
      <c r="J8" s="61" t="s">
        <v>12</v>
      </c>
      <c r="K8" s="61" t="s">
        <v>11</v>
      </c>
      <c r="L8" s="61" t="s">
        <v>6</v>
      </c>
      <c r="M8" s="61" t="s">
        <v>10</v>
      </c>
      <c r="N8" s="61" t="s">
        <v>6</v>
      </c>
      <c r="O8" s="61" t="s">
        <v>9</v>
      </c>
      <c r="P8" s="61" t="s">
        <v>8</v>
      </c>
      <c r="Q8" s="61" t="s">
        <v>7</v>
      </c>
      <c r="R8" s="61" t="s">
        <v>6</v>
      </c>
      <c r="S8" s="62" t="s">
        <v>5</v>
      </c>
      <c r="T8" s="61" t="s">
        <v>4</v>
      </c>
      <c r="U8" s="61" t="s">
        <v>3</v>
      </c>
      <c r="V8" s="61"/>
      <c r="W8" s="63"/>
      <c r="X8" s="188" t="s">
        <v>23</v>
      </c>
      <c r="Y8" s="64" t="s">
        <v>38</v>
      </c>
      <c r="Z8" s="61" t="s">
        <v>37</v>
      </c>
      <c r="AA8" s="61" t="s">
        <v>41</v>
      </c>
      <c r="AB8" s="61" t="s">
        <v>42</v>
      </c>
      <c r="AC8" s="61" t="s">
        <v>49</v>
      </c>
      <c r="AD8" s="61" t="s">
        <v>53</v>
      </c>
      <c r="AE8" s="199" t="s">
        <v>132</v>
      </c>
      <c r="AF8" s="200"/>
      <c r="AG8" s="188" t="s">
        <v>55</v>
      </c>
      <c r="AH8" s="61" t="s">
        <v>54</v>
      </c>
      <c r="AI8" s="173" t="s">
        <v>137</v>
      </c>
      <c r="AJ8" s="190" t="s">
        <v>138</v>
      </c>
    </row>
    <row r="9" spans="1:36" s="112" customFormat="1" ht="18.75" customHeight="1" x14ac:dyDescent="0.2">
      <c r="A9" s="113"/>
      <c r="B9" s="117"/>
      <c r="C9" s="117"/>
      <c r="D9" s="198"/>
      <c r="E9" s="118"/>
      <c r="F9" s="118"/>
      <c r="G9" s="58"/>
      <c r="H9" s="61"/>
      <c r="I9" s="58"/>
      <c r="J9" s="61"/>
      <c r="K9" s="61"/>
      <c r="L9" s="61"/>
      <c r="M9" s="61"/>
      <c r="N9" s="61"/>
      <c r="O9" s="61"/>
      <c r="P9" s="61"/>
      <c r="Q9" s="61"/>
      <c r="R9" s="61"/>
      <c r="S9" s="119"/>
      <c r="T9" s="61"/>
      <c r="U9" s="61"/>
      <c r="V9" s="61"/>
      <c r="W9" s="63"/>
      <c r="X9" s="189"/>
      <c r="Y9" s="64"/>
      <c r="Z9" s="61"/>
      <c r="AA9" s="61"/>
      <c r="AB9" s="120"/>
      <c r="AC9" s="61"/>
      <c r="AD9" s="61"/>
      <c r="AE9" s="61" t="s">
        <v>59</v>
      </c>
      <c r="AF9" s="61" t="s">
        <v>60</v>
      </c>
      <c r="AG9" s="189"/>
      <c r="AH9" s="61"/>
      <c r="AI9" s="173" t="s">
        <v>59</v>
      </c>
      <c r="AJ9" s="191"/>
    </row>
    <row r="10" spans="1:36" s="51" customFormat="1" ht="39" customHeight="1" x14ac:dyDescent="0.2">
      <c r="A10" s="38"/>
      <c r="B10" s="18"/>
      <c r="C10" s="18"/>
      <c r="D10" s="89">
        <v>102</v>
      </c>
      <c r="E10" s="32"/>
      <c r="F10" s="32"/>
      <c r="G10" s="39"/>
      <c r="H10" s="39"/>
      <c r="I10" s="40" t="s">
        <v>1</v>
      </c>
      <c r="J10" s="39"/>
      <c r="K10" s="41"/>
      <c r="L10" s="42"/>
      <c r="M10" s="43"/>
      <c r="N10" s="44"/>
      <c r="O10" s="45"/>
      <c r="P10" s="44"/>
      <c r="Q10" s="46"/>
      <c r="R10" s="41"/>
      <c r="S10" s="32" t="s">
        <v>2</v>
      </c>
      <c r="T10" s="47"/>
      <c r="U10" s="48"/>
      <c r="V10" s="49">
        <v>0</v>
      </c>
      <c r="W10" s="50">
        <v>412712</v>
      </c>
      <c r="X10" s="85" t="s">
        <v>24</v>
      </c>
      <c r="Y10" s="75">
        <v>690966.53</v>
      </c>
      <c r="Z10" s="99">
        <v>690966.53</v>
      </c>
      <c r="AA10" s="99">
        <f>Y10-Z10</f>
        <v>0</v>
      </c>
      <c r="AB10" s="194" t="e">
        <f>(Z10+Z11+#REF!+Z12+Z13)/Z46*100</f>
        <v>#REF!</v>
      </c>
      <c r="AC10" s="99">
        <v>694600</v>
      </c>
      <c r="AD10" s="106">
        <f>AC10/Z10*100</f>
        <v>100.52585325659695</v>
      </c>
      <c r="AE10" s="99">
        <v>505586.7</v>
      </c>
      <c r="AF10" s="99">
        <v>505586.7</v>
      </c>
      <c r="AG10" s="109">
        <f>AF10/AE10*100</f>
        <v>100</v>
      </c>
      <c r="AH10" s="106">
        <f>AE10/AC10*100</f>
        <v>72.788180247624538</v>
      </c>
      <c r="AI10" s="181">
        <v>505600</v>
      </c>
      <c r="AJ10" s="182">
        <f>AI10/AF10*100</f>
        <v>100.0026306071738</v>
      </c>
    </row>
    <row r="11" spans="1:36" s="51" customFormat="1" ht="53.25" customHeight="1" x14ac:dyDescent="0.2">
      <c r="A11" s="38"/>
      <c r="B11" s="18"/>
      <c r="C11" s="18"/>
      <c r="D11" s="89">
        <v>104</v>
      </c>
      <c r="E11" s="32"/>
      <c r="F11" s="32"/>
      <c r="G11" s="39"/>
      <c r="H11" s="39"/>
      <c r="I11" s="40" t="s">
        <v>1</v>
      </c>
      <c r="J11" s="39"/>
      <c r="K11" s="41"/>
      <c r="L11" s="42"/>
      <c r="M11" s="43"/>
      <c r="N11" s="44"/>
      <c r="O11" s="45"/>
      <c r="P11" s="44"/>
      <c r="Q11" s="46"/>
      <c r="R11" s="41"/>
      <c r="S11" s="32" t="s">
        <v>2</v>
      </c>
      <c r="T11" s="47"/>
      <c r="U11" s="48"/>
      <c r="V11" s="49">
        <v>0</v>
      </c>
      <c r="W11" s="50">
        <v>924631.07000000007</v>
      </c>
      <c r="X11" s="85" t="s">
        <v>25</v>
      </c>
      <c r="Y11" s="75">
        <v>2092803.18</v>
      </c>
      <c r="Z11" s="99">
        <v>2092751.18</v>
      </c>
      <c r="AA11" s="99">
        <f t="shared" ref="AA11:AA46" si="0">Y11-Z11</f>
        <v>52</v>
      </c>
      <c r="AB11" s="195"/>
      <c r="AC11" s="99">
        <v>2089274.74</v>
      </c>
      <c r="AD11" s="106">
        <f t="shared" ref="AD11:AD52" si="1">AC11/Z11*100</f>
        <v>99.833881828225756</v>
      </c>
      <c r="AE11" s="99">
        <v>1135697.6200000001</v>
      </c>
      <c r="AF11" s="99">
        <v>1135697.6200000001</v>
      </c>
      <c r="AG11" s="109">
        <f t="shared" ref="AG11:AG45" si="2">AF11/AE11*100</f>
        <v>100</v>
      </c>
      <c r="AH11" s="106">
        <f t="shared" ref="AH11:AH52" si="3">AE11/AC11*100</f>
        <v>54.358462209713984</v>
      </c>
      <c r="AI11" s="181">
        <v>1135700</v>
      </c>
      <c r="AJ11" s="182">
        <f>AI11/AF11*100</f>
        <v>100.00020956282358</v>
      </c>
    </row>
    <row r="12" spans="1:36" s="51" customFormat="1" ht="15.75" customHeight="1" x14ac:dyDescent="0.2">
      <c r="A12" s="38"/>
      <c r="B12" s="18"/>
      <c r="C12" s="18"/>
      <c r="D12" s="89">
        <v>111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85" t="s">
        <v>26</v>
      </c>
      <c r="Y12" s="75">
        <v>0</v>
      </c>
      <c r="Z12" s="99">
        <v>0</v>
      </c>
      <c r="AA12" s="99">
        <f t="shared" si="0"/>
        <v>0</v>
      </c>
      <c r="AB12" s="195"/>
      <c r="AC12" s="99">
        <v>0</v>
      </c>
      <c r="AD12" s="106" t="s">
        <v>52</v>
      </c>
      <c r="AE12" s="99">
        <v>5000</v>
      </c>
      <c r="AF12" s="99">
        <v>0</v>
      </c>
      <c r="AG12" s="109" t="s">
        <v>62</v>
      </c>
      <c r="AH12" s="106" t="s">
        <v>52</v>
      </c>
      <c r="AI12" s="181">
        <v>5000</v>
      </c>
      <c r="AJ12" s="182" t="s">
        <v>62</v>
      </c>
    </row>
    <row r="13" spans="1:36" s="51" customFormat="1" ht="19.5" customHeight="1" x14ac:dyDescent="0.2">
      <c r="A13" s="38"/>
      <c r="B13" s="18"/>
      <c r="C13" s="18"/>
      <c r="D13" s="89">
        <v>113</v>
      </c>
      <c r="E13" s="32"/>
      <c r="F13" s="32"/>
      <c r="G13" s="39"/>
      <c r="H13" s="39"/>
      <c r="I13" s="40" t="s">
        <v>1</v>
      </c>
      <c r="J13" s="39"/>
      <c r="K13" s="41"/>
      <c r="L13" s="42"/>
      <c r="M13" s="43"/>
      <c r="N13" s="44"/>
      <c r="O13" s="45"/>
      <c r="P13" s="44"/>
      <c r="Q13" s="46"/>
      <c r="R13" s="41"/>
      <c r="S13" s="32" t="s">
        <v>2</v>
      </c>
      <c r="T13" s="47"/>
      <c r="U13" s="48"/>
      <c r="V13" s="49">
        <v>0</v>
      </c>
      <c r="W13" s="50">
        <v>186684.53000000003</v>
      </c>
      <c r="X13" s="85" t="s">
        <v>27</v>
      </c>
      <c r="Y13" s="75">
        <v>181814.57</v>
      </c>
      <c r="Z13" s="99">
        <v>178467.37</v>
      </c>
      <c r="AA13" s="99">
        <f t="shared" si="0"/>
        <v>3347.2000000000116</v>
      </c>
      <c r="AB13" s="195"/>
      <c r="AC13" s="99">
        <v>231377.7</v>
      </c>
      <c r="AD13" s="106">
        <f t="shared" si="1"/>
        <v>129.6470609725464</v>
      </c>
      <c r="AE13" s="99">
        <v>297007.28000000003</v>
      </c>
      <c r="AF13" s="99">
        <v>297007.28000000003</v>
      </c>
      <c r="AG13" s="109">
        <f t="shared" si="2"/>
        <v>100</v>
      </c>
      <c r="AH13" s="106">
        <f t="shared" si="3"/>
        <v>128.36469547411008</v>
      </c>
      <c r="AI13" s="181">
        <v>10000</v>
      </c>
      <c r="AJ13" s="182">
        <f>AI13/AF13*100</f>
        <v>3.3669208377653232</v>
      </c>
    </row>
    <row r="14" spans="1:36" s="13" customFormat="1" ht="16.5" customHeight="1" x14ac:dyDescent="0.2">
      <c r="A14" s="16"/>
      <c r="B14" s="15"/>
      <c r="C14" s="15"/>
      <c r="D14" s="90"/>
      <c r="E14" s="19"/>
      <c r="F14" s="19"/>
      <c r="G14" s="20"/>
      <c r="H14" s="20"/>
      <c r="I14" s="21"/>
      <c r="J14" s="20"/>
      <c r="K14" s="22"/>
      <c r="L14" s="23"/>
      <c r="M14" s="24"/>
      <c r="N14" s="25"/>
      <c r="O14" s="26"/>
      <c r="P14" s="25"/>
      <c r="Q14" s="27"/>
      <c r="R14" s="22"/>
      <c r="S14" s="19"/>
      <c r="T14" s="28"/>
      <c r="U14" s="29"/>
      <c r="V14" s="30"/>
      <c r="W14" s="31"/>
      <c r="X14" s="86" t="s">
        <v>144</v>
      </c>
      <c r="Y14" s="57">
        <v>0</v>
      </c>
      <c r="Z14" s="101">
        <v>0</v>
      </c>
      <c r="AA14" s="101">
        <v>0</v>
      </c>
      <c r="AB14" s="196"/>
      <c r="AC14" s="100">
        <v>0</v>
      </c>
      <c r="AD14" s="106" t="s">
        <v>52</v>
      </c>
      <c r="AE14" s="100">
        <v>57400</v>
      </c>
      <c r="AF14" s="100">
        <v>57400</v>
      </c>
      <c r="AG14" s="110">
        <f t="shared" si="2"/>
        <v>100</v>
      </c>
      <c r="AH14" s="157" t="s">
        <v>52</v>
      </c>
      <c r="AI14" s="174">
        <v>0</v>
      </c>
      <c r="AJ14" s="183" t="s">
        <v>62</v>
      </c>
    </row>
    <row r="15" spans="1:36" s="51" customFormat="1" ht="19.5" customHeight="1" x14ac:dyDescent="0.2">
      <c r="A15" s="38"/>
      <c r="B15" s="168"/>
      <c r="C15" s="168"/>
      <c r="D15" s="89">
        <v>203</v>
      </c>
      <c r="E15" s="32"/>
      <c r="F15" s="32"/>
      <c r="G15" s="39"/>
      <c r="H15" s="39"/>
      <c r="I15" s="40" t="s">
        <v>1</v>
      </c>
      <c r="J15" s="39"/>
      <c r="K15" s="41"/>
      <c r="L15" s="42"/>
      <c r="M15" s="43"/>
      <c r="N15" s="44"/>
      <c r="O15" s="45"/>
      <c r="P15" s="44"/>
      <c r="Q15" s="46"/>
      <c r="R15" s="41"/>
      <c r="S15" s="32" t="s">
        <v>2</v>
      </c>
      <c r="T15" s="47"/>
      <c r="U15" s="48"/>
      <c r="V15" s="49">
        <v>0</v>
      </c>
      <c r="W15" s="50">
        <v>67300</v>
      </c>
      <c r="X15" s="85" t="s">
        <v>28</v>
      </c>
      <c r="Y15" s="75">
        <v>168200</v>
      </c>
      <c r="Z15" s="99">
        <v>168200</v>
      </c>
      <c r="AA15" s="99">
        <f t="shared" si="0"/>
        <v>0</v>
      </c>
      <c r="AB15" s="108" t="e">
        <f>Z15*100/Z46</f>
        <v>#REF!</v>
      </c>
      <c r="AC15" s="99">
        <v>169600</v>
      </c>
      <c r="AD15" s="106">
        <f t="shared" si="1"/>
        <v>100.83234244946493</v>
      </c>
      <c r="AE15" s="99">
        <v>83200</v>
      </c>
      <c r="AF15" s="99">
        <v>83200</v>
      </c>
      <c r="AG15" s="109">
        <f t="shared" si="2"/>
        <v>100</v>
      </c>
      <c r="AH15" s="106">
        <f t="shared" si="3"/>
        <v>49.056603773584904</v>
      </c>
      <c r="AI15" s="175">
        <v>82300</v>
      </c>
      <c r="AJ15" s="182">
        <f t="shared" ref="AJ15:AJ52" si="4">AI15/AF15*100</f>
        <v>98.918269230769226</v>
      </c>
    </row>
    <row r="16" spans="1:36" s="51" customFormat="1" ht="15.75" customHeight="1" x14ac:dyDescent="0.2">
      <c r="A16" s="38"/>
      <c r="B16" s="79"/>
      <c r="C16" s="79"/>
      <c r="D16" s="89"/>
      <c r="E16" s="32"/>
      <c r="F16" s="32"/>
      <c r="G16" s="39"/>
      <c r="H16" s="39"/>
      <c r="I16" s="40"/>
      <c r="J16" s="39"/>
      <c r="K16" s="41"/>
      <c r="L16" s="42"/>
      <c r="M16" s="43"/>
      <c r="N16" s="44"/>
      <c r="O16" s="45"/>
      <c r="P16" s="44"/>
      <c r="Q16" s="46"/>
      <c r="R16" s="41"/>
      <c r="S16" s="32"/>
      <c r="T16" s="47"/>
      <c r="U16" s="48"/>
      <c r="V16" s="49"/>
      <c r="W16" s="50"/>
      <c r="X16" s="86" t="s">
        <v>61</v>
      </c>
      <c r="Y16" s="75"/>
      <c r="Z16" s="99"/>
      <c r="AA16" s="99"/>
      <c r="AB16" s="108"/>
      <c r="AC16" s="99"/>
      <c r="AD16" s="106"/>
      <c r="AE16" s="102">
        <v>83200</v>
      </c>
      <c r="AF16" s="102">
        <v>83200</v>
      </c>
      <c r="AG16" s="110">
        <f t="shared" si="2"/>
        <v>100</v>
      </c>
      <c r="AH16" s="157"/>
      <c r="AI16" s="174">
        <v>82300</v>
      </c>
      <c r="AJ16" s="183">
        <f t="shared" si="4"/>
        <v>98.918269230769226</v>
      </c>
    </row>
    <row r="17" spans="1:36" s="51" customFormat="1" ht="44.25" customHeight="1" x14ac:dyDescent="0.2">
      <c r="A17" s="38"/>
      <c r="B17" s="168"/>
      <c r="C17" s="168"/>
      <c r="D17" s="89">
        <v>309</v>
      </c>
      <c r="E17" s="32"/>
      <c r="F17" s="32"/>
      <c r="G17" s="39"/>
      <c r="H17" s="39"/>
      <c r="I17" s="40" t="s">
        <v>1</v>
      </c>
      <c r="J17" s="39"/>
      <c r="K17" s="41"/>
      <c r="L17" s="42"/>
      <c r="M17" s="43"/>
      <c r="N17" s="44"/>
      <c r="O17" s="45"/>
      <c r="P17" s="44"/>
      <c r="Q17" s="46"/>
      <c r="R17" s="41"/>
      <c r="S17" s="32" t="s">
        <v>2</v>
      </c>
      <c r="T17" s="47"/>
      <c r="U17" s="48"/>
      <c r="V17" s="49">
        <v>0</v>
      </c>
      <c r="W17" s="50">
        <v>10000</v>
      </c>
      <c r="X17" s="85" t="s">
        <v>29</v>
      </c>
      <c r="Y17" s="55">
        <v>0</v>
      </c>
      <c r="Z17" s="108">
        <v>0</v>
      </c>
      <c r="AA17" s="108">
        <v>0</v>
      </c>
      <c r="AB17" s="108" t="e">
        <f>Z17*100/Z46</f>
        <v>#REF!</v>
      </c>
      <c r="AC17" s="99">
        <v>22819</v>
      </c>
      <c r="AD17" s="106" t="s">
        <v>52</v>
      </c>
      <c r="AE17" s="99">
        <v>5004.1400000000003</v>
      </c>
      <c r="AF17" s="99">
        <v>5004.1400000000003</v>
      </c>
      <c r="AG17" s="109">
        <f t="shared" si="2"/>
        <v>100</v>
      </c>
      <c r="AH17" s="106">
        <f t="shared" si="3"/>
        <v>21.929707699723917</v>
      </c>
      <c r="AI17" s="181">
        <v>9980.44</v>
      </c>
      <c r="AJ17" s="182">
        <f t="shared" si="4"/>
        <v>199.44366064898264</v>
      </c>
    </row>
    <row r="18" spans="1:36" s="51" customFormat="1" ht="17.25" hidden="1" customHeight="1" x14ac:dyDescent="0.2">
      <c r="A18" s="38"/>
      <c r="B18" s="168"/>
      <c r="C18" s="168"/>
      <c r="D18" s="89">
        <v>314</v>
      </c>
      <c r="E18" s="32"/>
      <c r="F18" s="32"/>
      <c r="G18" s="39"/>
      <c r="H18" s="39"/>
      <c r="I18" s="40"/>
      <c r="J18" s="39"/>
      <c r="K18" s="41"/>
      <c r="L18" s="42"/>
      <c r="M18" s="43"/>
      <c r="N18" s="44"/>
      <c r="O18" s="45"/>
      <c r="P18" s="44"/>
      <c r="Q18" s="46"/>
      <c r="R18" s="41"/>
      <c r="S18" s="32"/>
      <c r="T18" s="47"/>
      <c r="U18" s="48"/>
      <c r="V18" s="49"/>
      <c r="W18" s="50"/>
      <c r="X18" s="85" t="s">
        <v>51</v>
      </c>
      <c r="Y18" s="55"/>
      <c r="Z18" s="108">
        <v>0</v>
      </c>
      <c r="AA18" s="108"/>
      <c r="AB18" s="108"/>
      <c r="AC18" s="99">
        <v>0</v>
      </c>
      <c r="AD18" s="106" t="s">
        <v>52</v>
      </c>
      <c r="AE18" s="98">
        <v>0</v>
      </c>
      <c r="AF18" s="98">
        <v>0</v>
      </c>
      <c r="AG18" s="109" t="s">
        <v>62</v>
      </c>
      <c r="AH18" s="106" t="s">
        <v>52</v>
      </c>
      <c r="AI18" s="186"/>
      <c r="AJ18" s="182" t="s">
        <v>62</v>
      </c>
    </row>
    <row r="19" spans="1:36" s="51" customFormat="1" ht="19.5" hidden="1" customHeight="1" x14ac:dyDescent="0.2">
      <c r="A19" s="38"/>
      <c r="B19" s="79"/>
      <c r="C19" s="79"/>
      <c r="D19" s="89"/>
      <c r="E19" s="32"/>
      <c r="F19" s="32"/>
      <c r="G19" s="39"/>
      <c r="H19" s="39"/>
      <c r="I19" s="40"/>
      <c r="J19" s="39"/>
      <c r="K19" s="41"/>
      <c r="L19" s="42"/>
      <c r="M19" s="43"/>
      <c r="N19" s="44"/>
      <c r="O19" s="45"/>
      <c r="P19" s="44"/>
      <c r="Q19" s="46"/>
      <c r="R19" s="41"/>
      <c r="S19" s="32"/>
      <c r="T19" s="47"/>
      <c r="U19" s="48"/>
      <c r="V19" s="49"/>
      <c r="W19" s="50"/>
      <c r="X19" s="86" t="s">
        <v>144</v>
      </c>
      <c r="Y19" s="55"/>
      <c r="Z19" s="104"/>
      <c r="AA19" s="104"/>
      <c r="AB19" s="104"/>
      <c r="AC19" s="99"/>
      <c r="AD19" s="106"/>
      <c r="AE19" s="101"/>
      <c r="AF19" s="101"/>
      <c r="AG19" s="110" t="e">
        <f t="shared" si="2"/>
        <v>#DIV/0!</v>
      </c>
      <c r="AH19" s="157"/>
      <c r="AI19" s="176"/>
      <c r="AJ19" s="183" t="e">
        <f t="shared" si="4"/>
        <v>#DIV/0!</v>
      </c>
    </row>
    <row r="20" spans="1:36" s="51" customFormat="1" ht="15.75" customHeight="1" x14ac:dyDescent="0.2">
      <c r="A20" s="38"/>
      <c r="B20" s="168"/>
      <c r="C20" s="168"/>
      <c r="D20" s="89">
        <v>405</v>
      </c>
      <c r="E20" s="32"/>
      <c r="F20" s="32"/>
      <c r="G20" s="39"/>
      <c r="H20" s="39"/>
      <c r="I20" s="40" t="s">
        <v>1</v>
      </c>
      <c r="J20" s="39"/>
      <c r="K20" s="41"/>
      <c r="L20" s="42"/>
      <c r="M20" s="43"/>
      <c r="N20" s="44"/>
      <c r="O20" s="45"/>
      <c r="P20" s="44"/>
      <c r="Q20" s="46"/>
      <c r="R20" s="41"/>
      <c r="S20" s="32" t="s">
        <v>2</v>
      </c>
      <c r="T20" s="47"/>
      <c r="U20" s="48"/>
      <c r="V20" s="49">
        <v>0</v>
      </c>
      <c r="W20" s="50">
        <v>172000</v>
      </c>
      <c r="X20" s="85" t="s">
        <v>30</v>
      </c>
      <c r="Y20" s="75">
        <v>76700</v>
      </c>
      <c r="Z20" s="99">
        <v>76700</v>
      </c>
      <c r="AA20" s="99">
        <f t="shared" si="0"/>
        <v>0</v>
      </c>
      <c r="AB20" s="108" t="e">
        <f>Z20*100/Z46</f>
        <v>#REF!</v>
      </c>
      <c r="AC20" s="99">
        <v>52000</v>
      </c>
      <c r="AD20" s="106">
        <f t="shared" si="1"/>
        <v>67.796610169491515</v>
      </c>
      <c r="AE20" s="99">
        <v>52000</v>
      </c>
      <c r="AF20" s="99">
        <v>52000</v>
      </c>
      <c r="AG20" s="109">
        <f t="shared" si="2"/>
        <v>100</v>
      </c>
      <c r="AH20" s="106">
        <f t="shared" si="3"/>
        <v>100</v>
      </c>
      <c r="AI20" s="181">
        <v>215000</v>
      </c>
      <c r="AJ20" s="182">
        <f t="shared" si="4"/>
        <v>413.46153846153851</v>
      </c>
    </row>
    <row r="21" spans="1:36" s="51" customFormat="1" ht="18" customHeight="1" x14ac:dyDescent="0.2">
      <c r="A21" s="38"/>
      <c r="B21" s="18"/>
      <c r="C21" s="18"/>
      <c r="D21" s="89"/>
      <c r="E21" s="32"/>
      <c r="F21" s="32"/>
      <c r="G21" s="39"/>
      <c r="H21" s="39"/>
      <c r="I21" s="40"/>
      <c r="J21" s="39"/>
      <c r="K21" s="41"/>
      <c r="L21" s="42"/>
      <c r="M21" s="43"/>
      <c r="N21" s="44"/>
      <c r="O21" s="45"/>
      <c r="P21" s="44"/>
      <c r="Q21" s="46"/>
      <c r="R21" s="41"/>
      <c r="S21" s="32"/>
      <c r="T21" s="47"/>
      <c r="U21" s="48"/>
      <c r="V21" s="49"/>
      <c r="W21" s="50"/>
      <c r="X21" s="86" t="s">
        <v>144</v>
      </c>
      <c r="Y21" s="76">
        <v>76700</v>
      </c>
      <c r="Z21" s="102">
        <v>76700</v>
      </c>
      <c r="AA21" s="102">
        <f t="shared" si="0"/>
        <v>0</v>
      </c>
      <c r="AB21" s="100" t="e">
        <f>Z21*100/$Z$46</f>
        <v>#REF!</v>
      </c>
      <c r="AC21" s="102">
        <v>52000</v>
      </c>
      <c r="AD21" s="106">
        <f t="shared" si="1"/>
        <v>67.796610169491515</v>
      </c>
      <c r="AE21" s="102">
        <v>52000</v>
      </c>
      <c r="AF21" s="102">
        <v>52000</v>
      </c>
      <c r="AG21" s="110">
        <f t="shared" si="2"/>
        <v>100</v>
      </c>
      <c r="AH21" s="157">
        <f t="shared" si="3"/>
        <v>100</v>
      </c>
      <c r="AI21" s="177">
        <v>215000</v>
      </c>
      <c r="AJ21" s="183">
        <f t="shared" si="4"/>
        <v>413.46153846153851</v>
      </c>
    </row>
    <row r="22" spans="1:36" s="51" customFormat="1" ht="13.5" customHeight="1" x14ac:dyDescent="0.2">
      <c r="A22" s="38"/>
      <c r="B22" s="168"/>
      <c r="C22" s="168"/>
      <c r="D22" s="89">
        <v>409</v>
      </c>
      <c r="E22" s="32"/>
      <c r="F22" s="32"/>
      <c r="G22" s="39"/>
      <c r="H22" s="39"/>
      <c r="I22" s="40" t="s">
        <v>1</v>
      </c>
      <c r="J22" s="39"/>
      <c r="K22" s="41"/>
      <c r="L22" s="42"/>
      <c r="M22" s="43"/>
      <c r="N22" s="44"/>
      <c r="O22" s="45"/>
      <c r="P22" s="44"/>
      <c r="Q22" s="46"/>
      <c r="R22" s="41"/>
      <c r="S22" s="32" t="s">
        <v>2</v>
      </c>
      <c r="T22" s="47"/>
      <c r="U22" s="48"/>
      <c r="V22" s="49">
        <v>0</v>
      </c>
      <c r="W22" s="50">
        <v>1476368</v>
      </c>
      <c r="X22" s="85" t="s">
        <v>31</v>
      </c>
      <c r="Y22" s="75">
        <v>5152028.7300000004</v>
      </c>
      <c r="Z22" s="99">
        <v>3488202.75</v>
      </c>
      <c r="AA22" s="99">
        <f t="shared" si="0"/>
        <v>1663825.9800000004</v>
      </c>
      <c r="AB22" s="108" t="e">
        <f>Z22*100/$Z$46</f>
        <v>#REF!</v>
      </c>
      <c r="AC22" s="99">
        <v>5739703.8700000001</v>
      </c>
      <c r="AD22" s="106">
        <f t="shared" si="1"/>
        <v>164.54616550027089</v>
      </c>
      <c r="AE22" s="99">
        <v>1116801</v>
      </c>
      <c r="AF22" s="99">
        <v>1051149.58</v>
      </c>
      <c r="AG22" s="109">
        <f t="shared" si="2"/>
        <v>94.12147553592807</v>
      </c>
      <c r="AH22" s="106">
        <f t="shared" si="3"/>
        <v>19.457467236894228</v>
      </c>
      <c r="AI22" s="181">
        <v>1363500</v>
      </c>
      <c r="AJ22" s="182">
        <f t="shared" si="4"/>
        <v>129.7151257958929</v>
      </c>
    </row>
    <row r="23" spans="1:36" s="13" customFormat="1" ht="18" customHeight="1" x14ac:dyDescent="0.2">
      <c r="A23" s="16"/>
      <c r="B23" s="15"/>
      <c r="C23" s="15"/>
      <c r="D23" s="90"/>
      <c r="E23" s="19"/>
      <c r="F23" s="19"/>
      <c r="G23" s="20"/>
      <c r="H23" s="20"/>
      <c r="I23" s="21"/>
      <c r="J23" s="20"/>
      <c r="K23" s="22"/>
      <c r="L23" s="23"/>
      <c r="M23" s="24"/>
      <c r="N23" s="25"/>
      <c r="O23" s="26"/>
      <c r="P23" s="25"/>
      <c r="Q23" s="27"/>
      <c r="R23" s="22"/>
      <c r="S23" s="19"/>
      <c r="T23" s="28"/>
      <c r="U23" s="29"/>
      <c r="V23" s="30"/>
      <c r="W23" s="31"/>
      <c r="X23" s="86" t="s">
        <v>144</v>
      </c>
      <c r="Y23" s="77">
        <v>1626585.88</v>
      </c>
      <c r="Z23" s="103">
        <v>0</v>
      </c>
      <c r="AA23" s="102">
        <f t="shared" si="0"/>
        <v>1626585.88</v>
      </c>
      <c r="AB23" s="100" t="e">
        <f>Z23*100/$Z$46</f>
        <v>#REF!</v>
      </c>
      <c r="AC23" s="101">
        <v>3334272.76</v>
      </c>
      <c r="AD23" s="106" t="s">
        <v>52</v>
      </c>
      <c r="AE23" s="100">
        <v>13301</v>
      </c>
      <c r="AF23" s="100">
        <v>13301</v>
      </c>
      <c r="AG23" s="110">
        <f t="shared" si="2"/>
        <v>100</v>
      </c>
      <c r="AH23" s="157">
        <f t="shared" si="3"/>
        <v>0.39891757385799476</v>
      </c>
      <c r="AI23" s="177">
        <v>0</v>
      </c>
      <c r="AJ23" s="183" t="s">
        <v>62</v>
      </c>
    </row>
    <row r="24" spans="1:36" s="51" customFormat="1" ht="27.75" customHeight="1" x14ac:dyDescent="0.2">
      <c r="A24" s="38"/>
      <c r="B24" s="168"/>
      <c r="C24" s="168"/>
      <c r="D24" s="89">
        <v>412</v>
      </c>
      <c r="E24" s="32"/>
      <c r="F24" s="32"/>
      <c r="G24" s="39"/>
      <c r="H24" s="39"/>
      <c r="I24" s="40"/>
      <c r="J24" s="39"/>
      <c r="K24" s="41"/>
      <c r="L24" s="42"/>
      <c r="M24" s="43"/>
      <c r="N24" s="44"/>
      <c r="O24" s="45"/>
      <c r="P24" s="44"/>
      <c r="Q24" s="46"/>
      <c r="R24" s="41"/>
      <c r="S24" s="32"/>
      <c r="T24" s="47"/>
      <c r="U24" s="48"/>
      <c r="V24" s="49"/>
      <c r="W24" s="50"/>
      <c r="X24" s="85" t="s">
        <v>51</v>
      </c>
      <c r="Y24" s="156"/>
      <c r="Z24" s="107">
        <v>0</v>
      </c>
      <c r="AA24" s="99"/>
      <c r="AB24" s="108"/>
      <c r="AC24" s="108">
        <v>0</v>
      </c>
      <c r="AD24" s="106" t="s">
        <v>52</v>
      </c>
      <c r="AE24" s="99">
        <v>30301.040000000001</v>
      </c>
      <c r="AF24" s="99">
        <v>30301.040000000001</v>
      </c>
      <c r="AG24" s="109">
        <f t="shared" si="2"/>
        <v>100</v>
      </c>
      <c r="AH24" s="106" t="s">
        <v>52</v>
      </c>
      <c r="AI24" s="181">
        <v>2000</v>
      </c>
      <c r="AJ24" s="182">
        <f t="shared" si="4"/>
        <v>6.6004335164733616</v>
      </c>
    </row>
    <row r="25" spans="1:36" s="78" customFormat="1" ht="16.5" hidden="1" customHeight="1" x14ac:dyDescent="0.2">
      <c r="A25" s="70"/>
      <c r="B25" s="69"/>
      <c r="C25" s="69"/>
      <c r="D25" s="90"/>
      <c r="E25" s="19"/>
      <c r="F25" s="19"/>
      <c r="G25" s="20"/>
      <c r="H25" s="20"/>
      <c r="I25" s="21"/>
      <c r="J25" s="20"/>
      <c r="K25" s="22"/>
      <c r="L25" s="23"/>
      <c r="M25" s="24"/>
      <c r="N25" s="25"/>
      <c r="O25" s="26"/>
      <c r="P25" s="25"/>
      <c r="Q25" s="27"/>
      <c r="R25" s="22"/>
      <c r="S25" s="19"/>
      <c r="T25" s="28"/>
      <c r="U25" s="29"/>
      <c r="V25" s="30"/>
      <c r="W25" s="31"/>
      <c r="X25" s="86" t="s">
        <v>144</v>
      </c>
      <c r="Y25" s="77"/>
      <c r="Z25" s="103">
        <v>0</v>
      </c>
      <c r="AA25" s="102"/>
      <c r="AB25" s="100"/>
      <c r="AC25" s="100">
        <v>0</v>
      </c>
      <c r="AD25" s="106" t="s">
        <v>52</v>
      </c>
      <c r="AE25" s="100">
        <v>0</v>
      </c>
      <c r="AF25" s="100">
        <v>0</v>
      </c>
      <c r="AG25" s="110" t="s">
        <v>62</v>
      </c>
      <c r="AH25" s="157"/>
      <c r="AI25" s="174">
        <v>0</v>
      </c>
      <c r="AJ25" s="182" t="e">
        <f t="shared" si="4"/>
        <v>#DIV/0!</v>
      </c>
    </row>
    <row r="26" spans="1:36" s="51" customFormat="1" ht="13.5" customHeight="1" x14ac:dyDescent="0.2">
      <c r="A26" s="38"/>
      <c r="B26" s="168"/>
      <c r="C26" s="168"/>
      <c r="D26" s="89">
        <v>501</v>
      </c>
      <c r="E26" s="32"/>
      <c r="F26" s="32"/>
      <c r="G26" s="39"/>
      <c r="H26" s="39"/>
      <c r="I26" s="40" t="s">
        <v>1</v>
      </c>
      <c r="J26" s="39"/>
      <c r="K26" s="41"/>
      <c r="L26" s="42"/>
      <c r="M26" s="43"/>
      <c r="N26" s="44"/>
      <c r="O26" s="45"/>
      <c r="P26" s="44"/>
      <c r="Q26" s="46"/>
      <c r="R26" s="41"/>
      <c r="S26" s="32" t="s">
        <v>2</v>
      </c>
      <c r="T26" s="47"/>
      <c r="U26" s="48"/>
      <c r="V26" s="49">
        <v>0</v>
      </c>
      <c r="W26" s="50">
        <v>5987.7</v>
      </c>
      <c r="X26" s="85" t="s">
        <v>33</v>
      </c>
      <c r="Y26" s="75">
        <v>163442.97</v>
      </c>
      <c r="Z26" s="99">
        <v>163442.97</v>
      </c>
      <c r="AA26" s="99">
        <f t="shared" si="0"/>
        <v>0</v>
      </c>
      <c r="AB26" s="108" t="e">
        <f>Z26*100/$Z$46</f>
        <v>#REF!</v>
      </c>
      <c r="AC26" s="99">
        <v>106400</v>
      </c>
      <c r="AD26" s="106">
        <f t="shared" si="1"/>
        <v>65.099159664071209</v>
      </c>
      <c r="AE26" s="99">
        <v>5711.22</v>
      </c>
      <c r="AF26" s="99">
        <v>5711.22</v>
      </c>
      <c r="AG26" s="109">
        <f t="shared" si="2"/>
        <v>100</v>
      </c>
      <c r="AH26" s="106">
        <f t="shared" si="3"/>
        <v>5.3676879699248126</v>
      </c>
      <c r="AI26" s="181">
        <v>8120.56</v>
      </c>
      <c r="AJ26" s="182">
        <f t="shared" si="4"/>
        <v>142.18608283344014</v>
      </c>
    </row>
    <row r="27" spans="1:36" s="51" customFormat="1" ht="15.75" customHeight="1" x14ac:dyDescent="0.2">
      <c r="A27" s="38"/>
      <c r="B27" s="168"/>
      <c r="C27" s="168"/>
      <c r="D27" s="89">
        <v>502</v>
      </c>
      <c r="E27" s="32"/>
      <c r="F27" s="32"/>
      <c r="G27" s="39"/>
      <c r="H27" s="39"/>
      <c r="I27" s="40" t="s">
        <v>1</v>
      </c>
      <c r="J27" s="39"/>
      <c r="K27" s="41"/>
      <c r="L27" s="42"/>
      <c r="M27" s="43"/>
      <c r="N27" s="44"/>
      <c r="O27" s="45"/>
      <c r="P27" s="44"/>
      <c r="Q27" s="46"/>
      <c r="R27" s="41"/>
      <c r="S27" s="32" t="s">
        <v>2</v>
      </c>
      <c r="T27" s="47"/>
      <c r="U27" s="48"/>
      <c r="V27" s="49">
        <v>0</v>
      </c>
      <c r="W27" s="50">
        <v>955469.38000000012</v>
      </c>
      <c r="X27" s="85" t="s">
        <v>32</v>
      </c>
      <c r="Y27" s="75">
        <v>2435216.4900000002</v>
      </c>
      <c r="Z27" s="99">
        <v>2435216.4900000002</v>
      </c>
      <c r="AA27" s="99">
        <f t="shared" si="0"/>
        <v>0</v>
      </c>
      <c r="AB27" s="108" t="e">
        <f>Z27*100/$Z$46</f>
        <v>#REF!</v>
      </c>
      <c r="AC27" s="99">
        <v>3254904.18</v>
      </c>
      <c r="AD27" s="106">
        <f t="shared" si="1"/>
        <v>133.65974620186643</v>
      </c>
      <c r="AE27" s="99">
        <v>661886.81999999995</v>
      </c>
      <c r="AF27" s="99">
        <v>661886.81999999995</v>
      </c>
      <c r="AG27" s="109">
        <f t="shared" si="2"/>
        <v>100</v>
      </c>
      <c r="AH27" s="106">
        <f t="shared" si="3"/>
        <v>20.335063135406951</v>
      </c>
      <c r="AI27" s="181">
        <v>100000</v>
      </c>
      <c r="AJ27" s="182">
        <f t="shared" si="4"/>
        <v>15.10832320244721</v>
      </c>
    </row>
    <row r="28" spans="1:36" s="13" customFormat="1" ht="16.5" customHeight="1" x14ac:dyDescent="0.2">
      <c r="A28" s="16"/>
      <c r="B28" s="15"/>
      <c r="C28" s="15"/>
      <c r="D28" s="90"/>
      <c r="E28" s="19"/>
      <c r="F28" s="19"/>
      <c r="G28" s="20"/>
      <c r="H28" s="20"/>
      <c r="I28" s="21"/>
      <c r="J28" s="20"/>
      <c r="K28" s="22"/>
      <c r="L28" s="23"/>
      <c r="M28" s="24"/>
      <c r="N28" s="25"/>
      <c r="O28" s="26"/>
      <c r="P28" s="25"/>
      <c r="Q28" s="27"/>
      <c r="R28" s="22"/>
      <c r="S28" s="19"/>
      <c r="T28" s="28"/>
      <c r="U28" s="29"/>
      <c r="V28" s="30"/>
      <c r="W28" s="31"/>
      <c r="X28" s="86" t="s">
        <v>144</v>
      </c>
      <c r="Y28" s="56">
        <v>1773453.2</v>
      </c>
      <c r="Z28" s="101">
        <v>1773453.2</v>
      </c>
      <c r="AA28" s="102">
        <f t="shared" si="0"/>
        <v>0</v>
      </c>
      <c r="AB28" s="100" t="e">
        <f>Z28*100/$Z$46</f>
        <v>#REF!</v>
      </c>
      <c r="AC28" s="101">
        <v>1681000</v>
      </c>
      <c r="AD28" s="106">
        <f t="shared" si="1"/>
        <v>94.786826063411198</v>
      </c>
      <c r="AE28" s="103">
        <v>115886.82</v>
      </c>
      <c r="AF28" s="103">
        <v>115886.82</v>
      </c>
      <c r="AG28" s="110">
        <f t="shared" si="2"/>
        <v>100</v>
      </c>
      <c r="AH28" s="157">
        <f t="shared" si="3"/>
        <v>6.8939214753123146</v>
      </c>
      <c r="AI28" s="184">
        <v>50000</v>
      </c>
      <c r="AJ28" s="183">
        <f t="shared" si="4"/>
        <v>43.14554493772458</v>
      </c>
    </row>
    <row r="29" spans="1:36" s="13" customFormat="1" ht="15" hidden="1" customHeight="1" x14ac:dyDescent="0.2">
      <c r="A29" s="16"/>
      <c r="B29" s="15"/>
      <c r="C29" s="15"/>
      <c r="D29" s="90"/>
      <c r="E29" s="19"/>
      <c r="F29" s="19"/>
      <c r="G29" s="20"/>
      <c r="H29" s="20"/>
      <c r="I29" s="21"/>
      <c r="J29" s="20"/>
      <c r="K29" s="22"/>
      <c r="L29" s="23"/>
      <c r="M29" s="24"/>
      <c r="N29" s="25"/>
      <c r="O29" s="26"/>
      <c r="P29" s="25"/>
      <c r="Q29" s="27"/>
      <c r="R29" s="22"/>
      <c r="S29" s="19"/>
      <c r="T29" s="28"/>
      <c r="U29" s="29"/>
      <c r="V29" s="30"/>
      <c r="W29" s="31"/>
      <c r="X29" s="86" t="s">
        <v>131</v>
      </c>
      <c r="Y29" s="56">
        <v>308703.61</v>
      </c>
      <c r="Z29" s="101">
        <v>308703.61</v>
      </c>
      <c r="AA29" s="102">
        <v>0</v>
      </c>
      <c r="AB29" s="100" t="e">
        <f>Z29*100/$Z$46</f>
        <v>#REF!</v>
      </c>
      <c r="AC29" s="100">
        <v>0</v>
      </c>
      <c r="AD29" s="106">
        <f t="shared" si="1"/>
        <v>0</v>
      </c>
      <c r="AE29" s="100"/>
      <c r="AF29" s="102"/>
      <c r="AG29" s="110" t="s">
        <v>62</v>
      </c>
      <c r="AH29" s="157" t="s">
        <v>52</v>
      </c>
      <c r="AI29" s="174"/>
      <c r="AJ29" s="183" t="e">
        <f t="shared" si="4"/>
        <v>#DIV/0!</v>
      </c>
    </row>
    <row r="30" spans="1:36" s="112" customFormat="1" ht="18" customHeight="1" x14ac:dyDescent="0.2">
      <c r="A30" s="115"/>
      <c r="B30" s="114"/>
      <c r="C30" s="114"/>
      <c r="D30" s="90"/>
      <c r="E30" s="19"/>
      <c r="F30" s="19"/>
      <c r="G30" s="20"/>
      <c r="H30" s="20"/>
      <c r="I30" s="21"/>
      <c r="J30" s="20"/>
      <c r="K30" s="22"/>
      <c r="L30" s="23"/>
      <c r="M30" s="24"/>
      <c r="N30" s="25"/>
      <c r="O30" s="26"/>
      <c r="P30" s="25"/>
      <c r="Q30" s="27"/>
      <c r="R30" s="22"/>
      <c r="S30" s="19"/>
      <c r="T30" s="28"/>
      <c r="U30" s="29"/>
      <c r="V30" s="30"/>
      <c r="W30" s="31"/>
      <c r="X30" s="86" t="s">
        <v>58</v>
      </c>
      <c r="Y30" s="56"/>
      <c r="Z30" s="101"/>
      <c r="AA30" s="102"/>
      <c r="AB30" s="100"/>
      <c r="AC30" s="100"/>
      <c r="AD30" s="106"/>
      <c r="AE30" s="103">
        <v>50000</v>
      </c>
      <c r="AF30" s="103">
        <v>50000</v>
      </c>
      <c r="AG30" s="110">
        <f t="shared" si="2"/>
        <v>100</v>
      </c>
      <c r="AH30" s="157"/>
      <c r="AI30" s="184">
        <v>50000</v>
      </c>
      <c r="AJ30" s="183">
        <f t="shared" si="4"/>
        <v>100</v>
      </c>
    </row>
    <row r="31" spans="1:36" s="51" customFormat="1" ht="15" customHeight="1" x14ac:dyDescent="0.2">
      <c r="A31" s="38"/>
      <c r="B31" s="168"/>
      <c r="C31" s="168"/>
      <c r="D31" s="89">
        <v>503</v>
      </c>
      <c r="E31" s="32"/>
      <c r="F31" s="32"/>
      <c r="G31" s="39"/>
      <c r="H31" s="39"/>
      <c r="I31" s="40" t="s">
        <v>1</v>
      </c>
      <c r="J31" s="39"/>
      <c r="K31" s="41"/>
      <c r="L31" s="42"/>
      <c r="M31" s="43"/>
      <c r="N31" s="44"/>
      <c r="O31" s="45"/>
      <c r="P31" s="44"/>
      <c r="Q31" s="46"/>
      <c r="R31" s="41"/>
      <c r="S31" s="32" t="s">
        <v>2</v>
      </c>
      <c r="T31" s="47"/>
      <c r="U31" s="48"/>
      <c r="V31" s="49">
        <v>0</v>
      </c>
      <c r="W31" s="50">
        <v>912884.92</v>
      </c>
      <c r="X31" s="85" t="s">
        <v>34</v>
      </c>
      <c r="Y31" s="75">
        <v>3000184.88</v>
      </c>
      <c r="Z31" s="99">
        <v>3000167.48</v>
      </c>
      <c r="AA31" s="99">
        <f t="shared" si="0"/>
        <v>17.399999999906868</v>
      </c>
      <c r="AB31" s="108" t="e">
        <f>Z31*100/$Z$46</f>
        <v>#REF!</v>
      </c>
      <c r="AC31" s="99">
        <v>5612574.3200000003</v>
      </c>
      <c r="AD31" s="106">
        <f t="shared" si="1"/>
        <v>187.07536687251874</v>
      </c>
      <c r="AE31" s="99">
        <v>1891441.19</v>
      </c>
      <c r="AF31" s="99">
        <v>1891438.06</v>
      </c>
      <c r="AG31" s="109">
        <f t="shared" si="2"/>
        <v>99.99983451772033</v>
      </c>
      <c r="AH31" s="106">
        <f t="shared" si="3"/>
        <v>33.700064928494342</v>
      </c>
      <c r="AI31" s="181">
        <v>600000</v>
      </c>
      <c r="AJ31" s="182">
        <f t="shared" si="4"/>
        <v>31.721895244087449</v>
      </c>
    </row>
    <row r="32" spans="1:36" s="13" customFormat="1" ht="15.75" customHeight="1" x14ac:dyDescent="0.2">
      <c r="A32" s="37"/>
      <c r="B32" s="17"/>
      <c r="C32" s="17"/>
      <c r="D32" s="90"/>
      <c r="E32" s="19"/>
      <c r="F32" s="19"/>
      <c r="G32" s="20"/>
      <c r="H32" s="20"/>
      <c r="I32" s="21"/>
      <c r="J32" s="20"/>
      <c r="K32" s="22"/>
      <c r="L32" s="23"/>
      <c r="M32" s="24"/>
      <c r="N32" s="25"/>
      <c r="O32" s="26"/>
      <c r="P32" s="25"/>
      <c r="Q32" s="27"/>
      <c r="R32" s="22"/>
      <c r="S32" s="19"/>
      <c r="T32" s="28"/>
      <c r="U32" s="29"/>
      <c r="V32" s="30"/>
      <c r="W32" s="31"/>
      <c r="X32" s="86" t="s">
        <v>144</v>
      </c>
      <c r="Y32" s="56">
        <v>1340630.5900000001</v>
      </c>
      <c r="Z32" s="101">
        <v>1340630.5900000001</v>
      </c>
      <c r="AA32" s="102">
        <f t="shared" si="0"/>
        <v>0</v>
      </c>
      <c r="AB32" s="100" t="e">
        <f>Z32*100/$Z$46</f>
        <v>#REF!</v>
      </c>
      <c r="AC32" s="101">
        <v>2077000</v>
      </c>
      <c r="AD32" s="106">
        <f t="shared" si="1"/>
        <v>154.92709292870902</v>
      </c>
      <c r="AE32" s="103">
        <v>828312.18</v>
      </c>
      <c r="AF32" s="103">
        <v>828312.18</v>
      </c>
      <c r="AG32" s="110">
        <f t="shared" si="2"/>
        <v>100</v>
      </c>
      <c r="AH32" s="157">
        <f t="shared" si="3"/>
        <v>39.880220510351471</v>
      </c>
      <c r="AI32" s="184">
        <v>500000</v>
      </c>
      <c r="AJ32" s="183">
        <f t="shared" si="4"/>
        <v>60.363714559889722</v>
      </c>
    </row>
    <row r="33" spans="1:36" s="78" customFormat="1" ht="12.75" hidden="1" x14ac:dyDescent="0.2">
      <c r="A33" s="37"/>
      <c r="B33" s="71"/>
      <c r="C33" s="71"/>
      <c r="D33" s="90"/>
      <c r="E33" s="19"/>
      <c r="F33" s="19"/>
      <c r="G33" s="20"/>
      <c r="H33" s="20"/>
      <c r="I33" s="21"/>
      <c r="J33" s="20"/>
      <c r="K33" s="22"/>
      <c r="L33" s="23"/>
      <c r="M33" s="24"/>
      <c r="N33" s="25"/>
      <c r="O33" s="26"/>
      <c r="P33" s="25"/>
      <c r="Q33" s="27"/>
      <c r="R33" s="22"/>
      <c r="S33" s="19"/>
      <c r="T33" s="28"/>
      <c r="U33" s="29"/>
      <c r="V33" s="30"/>
      <c r="W33" s="31"/>
      <c r="X33" s="86" t="s">
        <v>145</v>
      </c>
      <c r="Y33" s="56"/>
      <c r="Z33" s="101">
        <v>0</v>
      </c>
      <c r="AA33" s="102"/>
      <c r="AB33" s="100" t="e">
        <f>Z33*100/$Z$46</f>
        <v>#REF!</v>
      </c>
      <c r="AC33" s="101">
        <v>299493.63</v>
      </c>
      <c r="AD33" s="106" t="s">
        <v>52</v>
      </c>
      <c r="AE33" s="101"/>
      <c r="AF33" s="101"/>
      <c r="AG33" s="110" t="e">
        <f t="shared" si="2"/>
        <v>#DIV/0!</v>
      </c>
      <c r="AH33" s="157">
        <f t="shared" si="3"/>
        <v>0</v>
      </c>
      <c r="AI33" s="176"/>
      <c r="AJ33" s="183" t="e">
        <f t="shared" si="4"/>
        <v>#DIV/0!</v>
      </c>
    </row>
    <row r="34" spans="1:36" s="124" customFormat="1" ht="15.75" customHeight="1" x14ac:dyDescent="0.2">
      <c r="A34" s="37"/>
      <c r="B34" s="116"/>
      <c r="C34" s="116"/>
      <c r="D34" s="90"/>
      <c r="E34" s="19"/>
      <c r="F34" s="19"/>
      <c r="G34" s="20"/>
      <c r="H34" s="20"/>
      <c r="I34" s="21"/>
      <c r="J34" s="20"/>
      <c r="K34" s="22"/>
      <c r="L34" s="23"/>
      <c r="M34" s="24"/>
      <c r="N34" s="25"/>
      <c r="O34" s="26"/>
      <c r="P34" s="25"/>
      <c r="Q34" s="27"/>
      <c r="R34" s="22"/>
      <c r="S34" s="19"/>
      <c r="T34" s="28"/>
      <c r="U34" s="29"/>
      <c r="V34" s="30"/>
      <c r="W34" s="31"/>
      <c r="X34" s="86" t="s">
        <v>58</v>
      </c>
      <c r="Y34" s="56"/>
      <c r="Z34" s="101"/>
      <c r="AA34" s="102"/>
      <c r="AB34" s="100"/>
      <c r="AC34" s="101"/>
      <c r="AD34" s="106"/>
      <c r="AE34" s="103">
        <v>50000</v>
      </c>
      <c r="AF34" s="103">
        <v>50000</v>
      </c>
      <c r="AG34" s="110">
        <f t="shared" si="2"/>
        <v>100</v>
      </c>
      <c r="AH34" s="157"/>
      <c r="AI34" s="184">
        <v>50000</v>
      </c>
      <c r="AJ34" s="183">
        <f t="shared" si="4"/>
        <v>100</v>
      </c>
    </row>
    <row r="35" spans="1:36" s="51" customFormat="1" ht="30" hidden="1" customHeight="1" x14ac:dyDescent="0.2">
      <c r="A35" s="73"/>
      <c r="B35" s="72"/>
      <c r="C35" s="72"/>
      <c r="D35" s="89">
        <v>505</v>
      </c>
      <c r="E35" s="32"/>
      <c r="F35" s="32"/>
      <c r="G35" s="39"/>
      <c r="H35" s="39"/>
      <c r="I35" s="40"/>
      <c r="J35" s="39"/>
      <c r="K35" s="41"/>
      <c r="L35" s="42"/>
      <c r="M35" s="43"/>
      <c r="N35" s="44"/>
      <c r="O35" s="45"/>
      <c r="P35" s="44"/>
      <c r="Q35" s="46"/>
      <c r="R35" s="41"/>
      <c r="S35" s="32"/>
      <c r="T35" s="47"/>
      <c r="U35" s="48"/>
      <c r="V35" s="49"/>
      <c r="W35" s="50"/>
      <c r="X35" s="85" t="s">
        <v>56</v>
      </c>
      <c r="Y35" s="111"/>
      <c r="Z35" s="98"/>
      <c r="AA35" s="99"/>
      <c r="AB35" s="108"/>
      <c r="AC35" s="98"/>
      <c r="AD35" s="106"/>
      <c r="AE35" s="102"/>
      <c r="AF35" s="102"/>
      <c r="AG35" s="110" t="e">
        <f t="shared" si="2"/>
        <v>#DIV/0!</v>
      </c>
      <c r="AH35" s="157"/>
      <c r="AI35" s="174"/>
      <c r="AJ35" s="183" t="e">
        <f t="shared" si="4"/>
        <v>#DIV/0!</v>
      </c>
    </row>
    <row r="36" spans="1:36" s="51" customFormat="1" ht="16.5" hidden="1" customHeight="1" x14ac:dyDescent="0.2">
      <c r="A36" s="73"/>
      <c r="B36" s="72"/>
      <c r="C36" s="72"/>
      <c r="D36" s="89"/>
      <c r="E36" s="32"/>
      <c r="F36" s="32"/>
      <c r="G36" s="39"/>
      <c r="H36" s="39"/>
      <c r="I36" s="40"/>
      <c r="J36" s="39"/>
      <c r="K36" s="41"/>
      <c r="L36" s="42"/>
      <c r="M36" s="43"/>
      <c r="N36" s="44"/>
      <c r="O36" s="45"/>
      <c r="P36" s="44"/>
      <c r="Q36" s="46"/>
      <c r="R36" s="41"/>
      <c r="S36" s="32"/>
      <c r="T36" s="47"/>
      <c r="U36" s="48"/>
      <c r="V36" s="49"/>
      <c r="W36" s="50"/>
      <c r="X36" s="86" t="s">
        <v>144</v>
      </c>
      <c r="Y36" s="111"/>
      <c r="Z36" s="98"/>
      <c r="AA36" s="99"/>
      <c r="AB36" s="108"/>
      <c r="AC36" s="98"/>
      <c r="AD36" s="106"/>
      <c r="AE36" s="102"/>
      <c r="AF36" s="102"/>
      <c r="AG36" s="110" t="e">
        <f t="shared" si="2"/>
        <v>#DIV/0!</v>
      </c>
      <c r="AH36" s="157"/>
      <c r="AI36" s="174"/>
      <c r="AJ36" s="183" t="e">
        <f t="shared" si="4"/>
        <v>#DIV/0!</v>
      </c>
    </row>
    <row r="37" spans="1:36" s="51" customFormat="1" ht="15" hidden="1" customHeight="1" x14ac:dyDescent="0.2">
      <c r="A37" s="73"/>
      <c r="B37" s="72"/>
      <c r="C37" s="72"/>
      <c r="D37" s="89">
        <v>707</v>
      </c>
      <c r="E37" s="32"/>
      <c r="F37" s="32"/>
      <c r="G37" s="39"/>
      <c r="H37" s="39"/>
      <c r="I37" s="40"/>
      <c r="J37" s="39"/>
      <c r="K37" s="41"/>
      <c r="L37" s="42"/>
      <c r="M37" s="43"/>
      <c r="N37" s="44"/>
      <c r="O37" s="45"/>
      <c r="P37" s="44"/>
      <c r="Q37" s="46"/>
      <c r="R37" s="41"/>
      <c r="S37" s="32"/>
      <c r="T37" s="47"/>
      <c r="U37" s="48"/>
      <c r="V37" s="49"/>
      <c r="W37" s="50"/>
      <c r="X37" s="85" t="s">
        <v>39</v>
      </c>
      <c r="Y37" s="75">
        <v>20000</v>
      </c>
      <c r="Z37" s="99">
        <v>20000</v>
      </c>
      <c r="AA37" s="99">
        <f t="shared" si="0"/>
        <v>0</v>
      </c>
      <c r="AB37" s="104" t="e">
        <f>Z37*100/$Z$46</f>
        <v>#REF!</v>
      </c>
      <c r="AC37" s="99">
        <v>55000</v>
      </c>
      <c r="AD37" s="106">
        <f t="shared" si="1"/>
        <v>275</v>
      </c>
      <c r="AE37" s="101"/>
      <c r="AF37" s="101"/>
      <c r="AG37" s="110" t="e">
        <f t="shared" si="2"/>
        <v>#DIV/0!</v>
      </c>
      <c r="AH37" s="157">
        <f t="shared" si="3"/>
        <v>0</v>
      </c>
      <c r="AI37" s="176"/>
      <c r="AJ37" s="183" t="e">
        <f t="shared" si="4"/>
        <v>#DIV/0!</v>
      </c>
    </row>
    <row r="38" spans="1:36" s="65" customFormat="1" ht="14.25" hidden="1" customHeight="1" x14ac:dyDescent="0.2">
      <c r="A38" s="37"/>
      <c r="B38" s="71"/>
      <c r="C38" s="71"/>
      <c r="D38" s="90"/>
      <c r="E38" s="19"/>
      <c r="F38" s="19"/>
      <c r="G38" s="20"/>
      <c r="H38" s="20"/>
      <c r="I38" s="21"/>
      <c r="J38" s="20"/>
      <c r="K38" s="22"/>
      <c r="L38" s="23"/>
      <c r="M38" s="24"/>
      <c r="N38" s="25"/>
      <c r="O38" s="26"/>
      <c r="P38" s="25"/>
      <c r="Q38" s="27"/>
      <c r="R38" s="22"/>
      <c r="S38" s="19"/>
      <c r="T38" s="28"/>
      <c r="U38" s="29"/>
      <c r="V38" s="30"/>
      <c r="W38" s="31"/>
      <c r="X38" s="86" t="s">
        <v>144</v>
      </c>
      <c r="Y38" s="74">
        <v>20000</v>
      </c>
      <c r="Z38" s="102">
        <v>20000</v>
      </c>
      <c r="AA38" s="102">
        <f t="shared" si="0"/>
        <v>0</v>
      </c>
      <c r="AB38" s="100" t="e">
        <f>Z38*100/$Z$46</f>
        <v>#REF!</v>
      </c>
      <c r="AC38" s="101">
        <v>0</v>
      </c>
      <c r="AD38" s="106">
        <f t="shared" si="1"/>
        <v>0</v>
      </c>
      <c r="AE38" s="101"/>
      <c r="AF38" s="102"/>
      <c r="AG38" s="110" t="e">
        <f t="shared" si="2"/>
        <v>#DIV/0!</v>
      </c>
      <c r="AH38" s="157" t="s">
        <v>52</v>
      </c>
      <c r="AI38" s="176"/>
      <c r="AJ38" s="183" t="e">
        <f t="shared" si="4"/>
        <v>#DIV/0!</v>
      </c>
    </row>
    <row r="39" spans="1:36" s="51" customFormat="1" ht="14.25" customHeight="1" thickBot="1" x14ac:dyDescent="0.25">
      <c r="A39" s="53"/>
      <c r="B39" s="54"/>
      <c r="C39" s="54"/>
      <c r="D39" s="89">
        <v>801</v>
      </c>
      <c r="E39" s="32"/>
      <c r="F39" s="32"/>
      <c r="G39" s="39"/>
      <c r="H39" s="39"/>
      <c r="I39" s="40" t="s">
        <v>1</v>
      </c>
      <c r="J39" s="39"/>
      <c r="K39" s="41"/>
      <c r="L39" s="42"/>
      <c r="M39" s="43"/>
      <c r="N39" s="44"/>
      <c r="O39" s="45"/>
      <c r="P39" s="44"/>
      <c r="Q39" s="46"/>
      <c r="R39" s="41"/>
      <c r="S39" s="32" t="s">
        <v>2</v>
      </c>
      <c r="T39" s="47"/>
      <c r="U39" s="48"/>
      <c r="V39" s="49">
        <v>0</v>
      </c>
      <c r="W39" s="50">
        <v>2891368.4299999997</v>
      </c>
      <c r="X39" s="85" t="s">
        <v>35</v>
      </c>
      <c r="Y39" s="75">
        <v>3729896.62</v>
      </c>
      <c r="Z39" s="99">
        <v>3699687.27</v>
      </c>
      <c r="AA39" s="99">
        <f t="shared" si="0"/>
        <v>30209.350000000093</v>
      </c>
      <c r="AB39" s="108" t="e">
        <f>Z39*100/$Z$46</f>
        <v>#REF!</v>
      </c>
      <c r="AC39" s="99">
        <v>3388765.8</v>
      </c>
      <c r="AD39" s="106">
        <f t="shared" si="1"/>
        <v>91.596006707885877</v>
      </c>
      <c r="AE39" s="99">
        <v>3609600</v>
      </c>
      <c r="AF39" s="99">
        <v>3609600</v>
      </c>
      <c r="AG39" s="109">
        <f t="shared" si="2"/>
        <v>100</v>
      </c>
      <c r="AH39" s="106">
        <f t="shared" si="3"/>
        <v>106.51665570987528</v>
      </c>
      <c r="AI39" s="181">
        <v>3653200</v>
      </c>
      <c r="AJ39" s="182">
        <f t="shared" si="4"/>
        <v>101.20789007092199</v>
      </c>
    </row>
    <row r="40" spans="1:36" s="13" customFormat="1" ht="18.75" customHeight="1" x14ac:dyDescent="0.2">
      <c r="A40" s="14"/>
      <c r="B40" s="17"/>
      <c r="C40" s="17"/>
      <c r="D40" s="90"/>
      <c r="E40" s="19"/>
      <c r="F40" s="19"/>
      <c r="G40" s="20"/>
      <c r="H40" s="20"/>
      <c r="I40" s="21"/>
      <c r="J40" s="20"/>
      <c r="K40" s="22"/>
      <c r="L40" s="23"/>
      <c r="M40" s="24"/>
      <c r="N40" s="25"/>
      <c r="O40" s="26"/>
      <c r="P40" s="25"/>
      <c r="Q40" s="27"/>
      <c r="R40" s="22"/>
      <c r="S40" s="19"/>
      <c r="T40" s="28"/>
      <c r="U40" s="29"/>
      <c r="V40" s="30"/>
      <c r="W40" s="31"/>
      <c r="X40" s="86" t="s">
        <v>144</v>
      </c>
      <c r="Y40" s="56">
        <v>1921900</v>
      </c>
      <c r="Z40" s="101">
        <v>1921900</v>
      </c>
      <c r="AA40" s="102">
        <f t="shared" si="0"/>
        <v>0</v>
      </c>
      <c r="AB40" s="100" t="e">
        <f>Z40*100/$Z$46</f>
        <v>#REF!</v>
      </c>
      <c r="AC40" s="101">
        <v>1573000</v>
      </c>
      <c r="AD40" s="106">
        <f t="shared" si="1"/>
        <v>81.846089806961857</v>
      </c>
      <c r="AE40" s="103">
        <v>2270000</v>
      </c>
      <c r="AF40" s="103">
        <v>2270000</v>
      </c>
      <c r="AG40" s="110">
        <f t="shared" si="2"/>
        <v>100</v>
      </c>
      <c r="AH40" s="157">
        <f t="shared" si="3"/>
        <v>144.31023521932613</v>
      </c>
      <c r="AI40" s="184">
        <v>2525000</v>
      </c>
      <c r="AJ40" s="183">
        <f t="shared" si="4"/>
        <v>111.23348017621146</v>
      </c>
    </row>
    <row r="41" spans="1:36" s="153" customFormat="1" ht="18.75" customHeight="1" x14ac:dyDescent="0.2">
      <c r="A41" s="154"/>
      <c r="B41" s="155"/>
      <c r="C41" s="155"/>
      <c r="D41" s="90"/>
      <c r="E41" s="19"/>
      <c r="F41" s="19"/>
      <c r="G41" s="20"/>
      <c r="H41" s="20"/>
      <c r="I41" s="21"/>
      <c r="J41" s="20"/>
      <c r="K41" s="22"/>
      <c r="L41" s="23"/>
      <c r="M41" s="24"/>
      <c r="N41" s="25"/>
      <c r="O41" s="26"/>
      <c r="P41" s="25"/>
      <c r="Q41" s="27"/>
      <c r="R41" s="22"/>
      <c r="S41" s="19"/>
      <c r="T41" s="28"/>
      <c r="U41" s="29"/>
      <c r="V41" s="30"/>
      <c r="W41" s="31"/>
      <c r="X41" s="86" t="s">
        <v>58</v>
      </c>
      <c r="Y41" s="56"/>
      <c r="Z41" s="98"/>
      <c r="AA41" s="99"/>
      <c r="AB41" s="108"/>
      <c r="AC41" s="98"/>
      <c r="AD41" s="106"/>
      <c r="AE41" s="103">
        <v>550000</v>
      </c>
      <c r="AF41" s="103">
        <v>550000</v>
      </c>
      <c r="AG41" s="110">
        <f t="shared" si="2"/>
        <v>100</v>
      </c>
      <c r="AH41" s="157"/>
      <c r="AI41" s="184">
        <v>390400</v>
      </c>
      <c r="AJ41" s="183">
        <f t="shared" si="4"/>
        <v>70.981818181818184</v>
      </c>
    </row>
    <row r="42" spans="1:36" s="78" customFormat="1" ht="15" hidden="1" customHeight="1" x14ac:dyDescent="0.2">
      <c r="A42" s="68"/>
      <c r="B42" s="71"/>
      <c r="C42" s="71"/>
      <c r="D42" s="89">
        <v>1001</v>
      </c>
      <c r="E42" s="32"/>
      <c r="F42" s="32"/>
      <c r="G42" s="39"/>
      <c r="H42" s="39"/>
      <c r="I42" s="40"/>
      <c r="J42" s="39"/>
      <c r="K42" s="41"/>
      <c r="L42" s="42"/>
      <c r="M42" s="43"/>
      <c r="N42" s="44"/>
      <c r="O42" s="45"/>
      <c r="P42" s="44"/>
      <c r="Q42" s="46"/>
      <c r="R42" s="41"/>
      <c r="S42" s="32"/>
      <c r="T42" s="47"/>
      <c r="U42" s="48"/>
      <c r="V42" s="49"/>
      <c r="W42" s="50"/>
      <c r="X42" s="85" t="s">
        <v>50</v>
      </c>
      <c r="Y42" s="56"/>
      <c r="Z42" s="98">
        <v>0</v>
      </c>
      <c r="AA42" s="99"/>
      <c r="AB42" s="104" t="e">
        <f>Z42*100/$Z$46</f>
        <v>#REF!</v>
      </c>
      <c r="AC42" s="98">
        <v>88760</v>
      </c>
      <c r="AD42" s="106" t="s">
        <v>52</v>
      </c>
      <c r="AE42" s="101"/>
      <c r="AF42" s="101"/>
      <c r="AG42" s="110" t="e">
        <f t="shared" si="2"/>
        <v>#DIV/0!</v>
      </c>
      <c r="AH42" s="157">
        <f t="shared" si="3"/>
        <v>0</v>
      </c>
      <c r="AI42" s="176"/>
      <c r="AJ42" s="183" t="e">
        <f t="shared" si="4"/>
        <v>#DIV/0!</v>
      </c>
    </row>
    <row r="43" spans="1:36" s="51" customFormat="1" ht="14.25" hidden="1" customHeight="1" x14ac:dyDescent="0.2">
      <c r="A43" s="53"/>
      <c r="B43" s="72"/>
      <c r="C43" s="72"/>
      <c r="D43" s="89">
        <v>1101</v>
      </c>
      <c r="E43" s="32"/>
      <c r="F43" s="32"/>
      <c r="G43" s="39"/>
      <c r="H43" s="39"/>
      <c r="I43" s="40"/>
      <c r="J43" s="39"/>
      <c r="K43" s="41"/>
      <c r="L43" s="42"/>
      <c r="M43" s="43"/>
      <c r="N43" s="44"/>
      <c r="O43" s="45"/>
      <c r="P43" s="44"/>
      <c r="Q43" s="46"/>
      <c r="R43" s="41"/>
      <c r="S43" s="32"/>
      <c r="T43" s="47"/>
      <c r="U43" s="48"/>
      <c r="V43" s="49"/>
      <c r="W43" s="50"/>
      <c r="X43" s="85" t="s">
        <v>40</v>
      </c>
      <c r="Y43" s="75">
        <v>111755</v>
      </c>
      <c r="Z43" s="99">
        <v>111755</v>
      </c>
      <c r="AA43" s="99">
        <f t="shared" si="0"/>
        <v>0</v>
      </c>
      <c r="AB43" s="104" t="e">
        <f>Z43*100/$Z$46</f>
        <v>#REF!</v>
      </c>
      <c r="AC43" s="99">
        <v>55000</v>
      </c>
      <c r="AD43" s="106">
        <f t="shared" si="1"/>
        <v>49.214800232651783</v>
      </c>
      <c r="AE43" s="102"/>
      <c r="AF43" s="102"/>
      <c r="AG43" s="110" t="e">
        <f t="shared" si="2"/>
        <v>#DIV/0!</v>
      </c>
      <c r="AH43" s="157">
        <f t="shared" si="3"/>
        <v>0</v>
      </c>
      <c r="AI43" s="177"/>
      <c r="AJ43" s="183" t="e">
        <f t="shared" si="4"/>
        <v>#DIV/0!</v>
      </c>
    </row>
    <row r="44" spans="1:36" s="65" customFormat="1" ht="18" hidden="1" customHeight="1" x14ac:dyDescent="0.2">
      <c r="A44" s="68"/>
      <c r="B44" s="71"/>
      <c r="C44" s="71"/>
      <c r="D44" s="90"/>
      <c r="E44" s="19"/>
      <c r="F44" s="19"/>
      <c r="G44" s="20"/>
      <c r="H44" s="20"/>
      <c r="I44" s="21"/>
      <c r="J44" s="20"/>
      <c r="K44" s="22"/>
      <c r="L44" s="23"/>
      <c r="M44" s="24"/>
      <c r="N44" s="25"/>
      <c r="O44" s="26"/>
      <c r="P44" s="25"/>
      <c r="Q44" s="27"/>
      <c r="R44" s="22"/>
      <c r="S44" s="19"/>
      <c r="T44" s="28"/>
      <c r="U44" s="29"/>
      <c r="V44" s="30"/>
      <c r="W44" s="31"/>
      <c r="X44" s="86" t="s">
        <v>144</v>
      </c>
      <c r="Y44" s="56">
        <v>83400</v>
      </c>
      <c r="Z44" s="101">
        <v>83400</v>
      </c>
      <c r="AA44" s="102">
        <f t="shared" si="0"/>
        <v>0</v>
      </c>
      <c r="AB44" s="100" t="e">
        <f>Z44*100/$Z$46</f>
        <v>#REF!</v>
      </c>
      <c r="AC44" s="101">
        <v>0</v>
      </c>
      <c r="AD44" s="106">
        <f t="shared" si="1"/>
        <v>0</v>
      </c>
      <c r="AE44" s="100"/>
      <c r="AF44" s="100"/>
      <c r="AG44" s="110" t="s">
        <v>62</v>
      </c>
      <c r="AH44" s="157" t="s">
        <v>52</v>
      </c>
      <c r="AI44" s="174"/>
      <c r="AJ44" s="183" t="s">
        <v>62</v>
      </c>
    </row>
    <row r="45" spans="1:36" s="51" customFormat="1" ht="15" customHeight="1" x14ac:dyDescent="0.2">
      <c r="A45" s="53"/>
      <c r="B45" s="53"/>
      <c r="C45" s="53"/>
      <c r="D45" s="89">
        <v>1403</v>
      </c>
      <c r="E45" s="32"/>
      <c r="F45" s="32"/>
      <c r="G45" s="39"/>
      <c r="H45" s="39"/>
      <c r="I45" s="40" t="s">
        <v>1</v>
      </c>
      <c r="J45" s="39"/>
      <c r="K45" s="41"/>
      <c r="L45" s="42"/>
      <c r="M45" s="43"/>
      <c r="N45" s="44"/>
      <c r="O45" s="45"/>
      <c r="P45" s="44"/>
      <c r="Q45" s="46"/>
      <c r="R45" s="41"/>
      <c r="S45" s="32" t="s">
        <v>2</v>
      </c>
      <c r="T45" s="47"/>
      <c r="U45" s="48"/>
      <c r="V45" s="49">
        <v>0</v>
      </c>
      <c r="W45" s="50">
        <v>323906.31</v>
      </c>
      <c r="X45" s="85" t="s">
        <v>36</v>
      </c>
      <c r="Y45" s="75">
        <v>847006.43</v>
      </c>
      <c r="Z45" s="99">
        <v>847006.43</v>
      </c>
      <c r="AA45" s="99">
        <f t="shared" si="0"/>
        <v>0</v>
      </c>
      <c r="AB45" s="104" t="e">
        <f>Z45*100/$Z$46</f>
        <v>#REF!</v>
      </c>
      <c r="AC45" s="99">
        <v>785706.43</v>
      </c>
      <c r="AD45" s="106">
        <f t="shared" si="1"/>
        <v>92.762746795204379</v>
      </c>
      <c r="AE45" s="99">
        <v>316108.3</v>
      </c>
      <c r="AF45" s="99">
        <v>316108.3</v>
      </c>
      <c r="AG45" s="109">
        <f t="shared" si="2"/>
        <v>100</v>
      </c>
      <c r="AH45" s="106">
        <f t="shared" si="3"/>
        <v>40.23236770507274</v>
      </c>
      <c r="AI45" s="181">
        <v>315714.55</v>
      </c>
      <c r="AJ45" s="182">
        <f t="shared" si="4"/>
        <v>99.875438259609126</v>
      </c>
    </row>
    <row r="46" spans="1:36" s="171" customFormat="1" ht="15" customHeight="1" x14ac:dyDescent="0.2">
      <c r="A46" s="169"/>
      <c r="B46" s="169"/>
      <c r="C46" s="169"/>
      <c r="D46" s="91"/>
      <c r="E46" s="19"/>
      <c r="F46" s="19"/>
      <c r="G46" s="19" t="s">
        <v>1</v>
      </c>
      <c r="H46" s="19"/>
      <c r="I46" s="19" t="s">
        <v>1</v>
      </c>
      <c r="J46" s="19"/>
      <c r="K46" s="19"/>
      <c r="L46" s="19"/>
      <c r="M46" s="19"/>
      <c r="N46" s="19"/>
      <c r="O46" s="19"/>
      <c r="P46" s="19"/>
      <c r="Q46" s="32" t="s">
        <v>0</v>
      </c>
      <c r="R46" s="19"/>
      <c r="S46" s="19"/>
      <c r="T46" s="32"/>
      <c r="U46" s="32"/>
      <c r="V46" s="32">
        <v>0</v>
      </c>
      <c r="W46" s="32">
        <v>8339312.3399999989</v>
      </c>
      <c r="X46" s="170" t="s">
        <v>43</v>
      </c>
      <c r="Y46" s="55" t="e">
        <f>Y10+Y11+#REF!+Y12+Y13+Y15+Y17+Y20+Y22+Y26+Y27+Y31+Y37+Y39+Y43+Y45</f>
        <v>#REF!</v>
      </c>
      <c r="Z46" s="55" t="e">
        <f>Z10+Z11+#REF!+Z12+Z13+Z15+Z17+Z20+Z22+Z26+Z27+Z31+Z37+Z39+Z43+Z45</f>
        <v>#REF!</v>
      </c>
      <c r="AA46" s="75" t="e">
        <f t="shared" si="0"/>
        <v>#REF!</v>
      </c>
      <c r="AB46" s="55" t="e">
        <f>Z46*100/$Z$46</f>
        <v>#REF!</v>
      </c>
      <c r="AC46" s="55" t="e">
        <f>AC10+AC11+#REF!+AC12+AC13+AC15+AC17+AC20+AC22+AC26+AC27+AC31+AC37+AC39+AC43+AC45+AC42</f>
        <v>#REF!</v>
      </c>
      <c r="AD46" s="105" t="e">
        <f t="shared" si="1"/>
        <v>#REF!</v>
      </c>
      <c r="AE46" s="108">
        <f>AE10+AE11+AE12+AE13+AE15+AE17+AE20+AE22+AE24+AE26+AE27+AE31+AE39+AE45</f>
        <v>9715345.3100000005</v>
      </c>
      <c r="AF46" s="108">
        <f>AF10+AF11+AF12+AF13+AF15+AF17+AF20+AF22+AF24+AF26+AF27+AF31+AF39+AF45</f>
        <v>9644690.7600000016</v>
      </c>
      <c r="AG46" s="109">
        <f>AF46/AE46*100</f>
        <v>99.272753075206964</v>
      </c>
      <c r="AH46" s="106" t="e">
        <f t="shared" si="3"/>
        <v>#REF!</v>
      </c>
      <c r="AI46" s="175">
        <f>AI10+AI11+AI12+AI13+AI15+AI17+AI20+AI22+AI24+AI26+AI27+AI31+AI39+AI45</f>
        <v>8006115.5499999998</v>
      </c>
      <c r="AJ46" s="182">
        <f t="shared" si="4"/>
        <v>83.010598776315746</v>
      </c>
    </row>
    <row r="47" spans="1:36" ht="12.75" x14ac:dyDescent="0.2">
      <c r="A47" s="2"/>
      <c r="B47" s="3"/>
      <c r="C47" s="2"/>
      <c r="D47" s="92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46</v>
      </c>
      <c r="Y47" s="80"/>
      <c r="Z47" s="80"/>
      <c r="AA47" s="80"/>
      <c r="AB47" s="84"/>
      <c r="AC47" s="82"/>
      <c r="AD47" s="105"/>
      <c r="AE47" s="123"/>
      <c r="AF47" s="123"/>
      <c r="AG47" s="109"/>
      <c r="AH47" s="106"/>
      <c r="AI47" s="176"/>
      <c r="AJ47" s="182"/>
    </row>
    <row r="48" spans="1:36" s="78" customFormat="1" ht="12.75" customHeight="1" x14ac:dyDescent="0.2">
      <c r="A48" s="66"/>
      <c r="B48" s="67"/>
      <c r="C48" s="66"/>
      <c r="D48" s="9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 t="s">
        <v>47</v>
      </c>
      <c r="Y48" s="95">
        <f>Y15</f>
        <v>168200</v>
      </c>
      <c r="Z48" s="95">
        <f>Z15</f>
        <v>168200</v>
      </c>
      <c r="AA48" s="96">
        <f>Y48-Z48</f>
        <v>0</v>
      </c>
      <c r="AB48" s="92"/>
      <c r="AC48" s="95">
        <f>AC15</f>
        <v>169600</v>
      </c>
      <c r="AD48" s="105">
        <f t="shared" si="1"/>
        <v>100.83234244946493</v>
      </c>
      <c r="AE48" s="121">
        <f>AE15</f>
        <v>83200</v>
      </c>
      <c r="AF48" s="121">
        <f>AF15</f>
        <v>83200</v>
      </c>
      <c r="AG48" s="110">
        <f t="shared" ref="AG48:AG52" si="5">AF48/AE48*100</f>
        <v>100</v>
      </c>
      <c r="AH48" s="106">
        <f t="shared" si="3"/>
        <v>49.056603773584904</v>
      </c>
      <c r="AI48" s="178">
        <f>AI16</f>
        <v>82300</v>
      </c>
      <c r="AJ48" s="183">
        <f t="shared" si="4"/>
        <v>98.918269230769226</v>
      </c>
    </row>
    <row r="49" spans="4:39" ht="12.75" x14ac:dyDescent="0.2">
      <c r="D49" s="9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 t="s">
        <v>44</v>
      </c>
      <c r="Y49" s="97" t="e">
        <f>Y14+Y21+Y23+#REF!+Y28+Y32+Y38+Y40+Y44</f>
        <v>#REF!</v>
      </c>
      <c r="Z49" s="97" t="e">
        <f>Z14+Z21+Z23+#REF!+Z28+Z32+Z38+Z40+Z44</f>
        <v>#REF!</v>
      </c>
      <c r="AA49" s="97" t="e">
        <f>Y49-Z49</f>
        <v>#REF!</v>
      </c>
      <c r="AB49" s="93"/>
      <c r="AC49" s="97" t="e">
        <f>AC14+AC21+AC23+#REF!+AC28+AC32+AC38+AC40+AC44</f>
        <v>#REF!</v>
      </c>
      <c r="AD49" s="105" t="e">
        <f t="shared" si="1"/>
        <v>#REF!</v>
      </c>
      <c r="AE49" s="122">
        <f>AE14+AE21+AE28+AE32+AE40+AE23</f>
        <v>3336900</v>
      </c>
      <c r="AF49" s="122">
        <f>AF14+AF21+AF28+AF32+AF40+AF23</f>
        <v>3336900</v>
      </c>
      <c r="AG49" s="110">
        <f t="shared" si="5"/>
        <v>100</v>
      </c>
      <c r="AH49" s="106" t="e">
        <f t="shared" si="3"/>
        <v>#REF!</v>
      </c>
      <c r="AI49" s="178">
        <f>AI21+AI28+AI32+AI40</f>
        <v>3290000</v>
      </c>
      <c r="AJ49" s="183">
        <f t="shared" si="4"/>
        <v>98.594503880847498</v>
      </c>
      <c r="AM49" s="1" t="s">
        <v>149</v>
      </c>
    </row>
    <row r="50" spans="4:39" s="124" customFormat="1" ht="12.75" hidden="1" x14ac:dyDescent="0.2">
      <c r="D50" s="9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 t="s">
        <v>48</v>
      </c>
      <c r="Y50" s="97"/>
      <c r="Z50" s="97"/>
      <c r="AA50" s="97"/>
      <c r="AB50" s="93"/>
      <c r="AC50" s="97"/>
      <c r="AD50" s="105"/>
      <c r="AE50" s="122">
        <v>0</v>
      </c>
      <c r="AF50" s="122">
        <f>AF29</f>
        <v>0</v>
      </c>
      <c r="AG50" s="110" t="s">
        <v>62</v>
      </c>
      <c r="AH50" s="106"/>
      <c r="AI50" s="178"/>
      <c r="AJ50" s="183" t="e">
        <f t="shared" si="4"/>
        <v>#DIV/0!</v>
      </c>
    </row>
    <row r="51" spans="4:39" s="124" customFormat="1" ht="12.75" x14ac:dyDescent="0.2">
      <c r="D51" s="9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 t="s">
        <v>57</v>
      </c>
      <c r="Y51" s="97"/>
      <c r="Z51" s="97"/>
      <c r="AA51" s="97"/>
      <c r="AB51" s="93"/>
      <c r="AC51" s="97"/>
      <c r="AD51" s="105"/>
      <c r="AE51" s="185">
        <f>AE30+AE34+AE41</f>
        <v>650000</v>
      </c>
      <c r="AF51" s="185">
        <f>AF30+AF34+AF41</f>
        <v>650000</v>
      </c>
      <c r="AG51" s="110">
        <f t="shared" si="5"/>
        <v>100</v>
      </c>
      <c r="AH51" s="106"/>
      <c r="AI51" s="179">
        <f>AI30+AI34+AI41</f>
        <v>490400</v>
      </c>
      <c r="AJ51" s="183">
        <f t="shared" si="4"/>
        <v>75.446153846153848</v>
      </c>
    </row>
    <row r="52" spans="4:39" s="145" customFormat="1" ht="12.75" x14ac:dyDescent="0.2">
      <c r="D52" s="9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 t="s">
        <v>45</v>
      </c>
      <c r="Y52" s="97" t="e">
        <f>Y46-Y48-Y49-#REF!</f>
        <v>#REF!</v>
      </c>
      <c r="Z52" s="97" t="e">
        <f>Z46-Z48-Z49-#REF!</f>
        <v>#REF!</v>
      </c>
      <c r="AA52" s="97" t="e">
        <f>Y52-Z52</f>
        <v>#REF!</v>
      </c>
      <c r="AB52" s="93"/>
      <c r="AC52" s="97" t="e">
        <f>AC46-AC48-AC49</f>
        <v>#REF!</v>
      </c>
      <c r="AD52" s="105" t="e">
        <f t="shared" si="1"/>
        <v>#REF!</v>
      </c>
      <c r="AE52" s="122">
        <f>AE46-AE48-AE49-AE50-AE51</f>
        <v>5645245.3100000005</v>
      </c>
      <c r="AF52" s="122">
        <f>AF46-AF48-AF49-AF50-AF51</f>
        <v>5574590.7600000016</v>
      </c>
      <c r="AG52" s="110">
        <f t="shared" si="5"/>
        <v>98.748423742103085</v>
      </c>
      <c r="AH52" s="106" t="e">
        <f t="shared" si="3"/>
        <v>#REF!</v>
      </c>
      <c r="AI52" s="178">
        <f>AI46-AI48-AI49-AI51</f>
        <v>4143415.55</v>
      </c>
      <c r="AJ52" s="183">
        <f t="shared" si="4"/>
        <v>74.326811211519299</v>
      </c>
    </row>
    <row r="53" spans="4:39" s="145" customFormat="1" ht="12.75" x14ac:dyDescent="0.2">
      <c r="D53" s="146"/>
      <c r="X53" s="147"/>
      <c r="AE53" s="148"/>
      <c r="AF53" s="148"/>
      <c r="AG53" s="149"/>
      <c r="AH53" s="149"/>
      <c r="AI53" s="180"/>
    </row>
    <row r="54" spans="4:39" s="224" customFormat="1" ht="17.25" customHeight="1" x14ac:dyDescent="0.25">
      <c r="D54" s="221" t="s">
        <v>146</v>
      </c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</row>
    <row r="55" spans="4:39" s="224" customFormat="1" ht="19.5" customHeight="1" x14ac:dyDescent="0.25">
      <c r="D55" s="225" t="s">
        <v>147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</row>
    <row r="56" spans="4:39" s="224" customFormat="1" ht="17.25" customHeight="1" x14ac:dyDescent="0.25">
      <c r="D56" s="221" t="s">
        <v>153</v>
      </c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</row>
    <row r="57" spans="4:39" s="224" customFormat="1" ht="17.25" customHeight="1" x14ac:dyDescent="0.25">
      <c r="D57" s="221" t="s">
        <v>151</v>
      </c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</row>
    <row r="58" spans="4:39" s="224" customFormat="1" ht="17.25" customHeight="1" x14ac:dyDescent="0.25">
      <c r="D58" s="221" t="s">
        <v>150</v>
      </c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</row>
    <row r="59" spans="4:39" s="224" customFormat="1" ht="24.75" customHeight="1" x14ac:dyDescent="0.25">
      <c r="D59" s="225" t="s">
        <v>148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</row>
    <row r="60" spans="4:39" s="224" customFormat="1" ht="17.25" customHeight="1" x14ac:dyDescent="0.25">
      <c r="D60" s="223" t="s">
        <v>152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</row>
    <row r="61" spans="4:39" s="224" customFormat="1" ht="17.25" customHeight="1" x14ac:dyDescent="0.25"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</row>
    <row r="62" spans="4:39" s="222" customFormat="1" ht="15" customHeight="1" x14ac:dyDescent="0.25"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</row>
    <row r="63" spans="4:39" ht="12.75" x14ac:dyDescent="0.2"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</row>
    <row r="64" spans="4:39" ht="12.75" x14ac:dyDescent="0.2"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</row>
    <row r="65" spans="4:36" ht="12.75" x14ac:dyDescent="0.2"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</row>
  </sheetData>
  <mergeCells count="20">
    <mergeCell ref="D61:AJ61"/>
    <mergeCell ref="D62:AJ62"/>
    <mergeCell ref="D63:AJ63"/>
    <mergeCell ref="D64:AJ64"/>
    <mergeCell ref="D65:AJ65"/>
    <mergeCell ref="D1:AJ1"/>
    <mergeCell ref="G2:K2"/>
    <mergeCell ref="AB10:AB14"/>
    <mergeCell ref="D8:D9"/>
    <mergeCell ref="X8:X9"/>
    <mergeCell ref="AE8:AF8"/>
    <mergeCell ref="D60:AJ60"/>
    <mergeCell ref="D59:AJ59"/>
    <mergeCell ref="AG8:AG9"/>
    <mergeCell ref="AJ8:AJ9"/>
    <mergeCell ref="D58:AJ58"/>
    <mergeCell ref="D54:AJ54"/>
    <mergeCell ref="D56:AJ56"/>
    <mergeCell ref="D55:AJ55"/>
    <mergeCell ref="D57:AJ57"/>
  </mergeCells>
  <pageMargins left="0.39370078740157483" right="0.19685039370078741" top="0.19685039370078741" bottom="0.19685039370078741" header="0.51181102362204722" footer="0.51181102362204722"/>
  <pageSetup paperSize="9" scale="85" fitToHeight="0" orientation="portrait" r:id="rId1"/>
  <headerFooter differentFirst="1"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26" zoomScale="60" zoomScaleNormal="80" workbookViewId="0">
      <selection activeCell="C14" sqref="C14"/>
    </sheetView>
  </sheetViews>
  <sheetFormatPr defaultRowHeight="12.75" x14ac:dyDescent="0.2"/>
  <cols>
    <col min="1" max="1" width="18.7109375" style="126" customWidth="1"/>
    <col min="2" max="2" width="54.140625" style="132" customWidth="1"/>
    <col min="3" max="4" width="15.7109375" style="126" customWidth="1"/>
    <col min="5" max="6" width="15.42578125" style="126" hidden="1" customWidth="1"/>
    <col min="7" max="7" width="15.5703125" style="126" hidden="1" customWidth="1"/>
    <col min="8" max="8" width="13.42578125" style="125" hidden="1" customWidth="1"/>
    <col min="9" max="9" width="14.28515625" style="125" customWidth="1"/>
    <col min="10" max="10" width="15.7109375" style="125" customWidth="1"/>
    <col min="11" max="11" width="16.28515625" style="125" hidden="1" customWidth="1"/>
    <col min="12" max="12" width="12.7109375" style="125" customWidth="1"/>
    <col min="13" max="252" width="9.140625" style="125"/>
    <col min="253" max="253" width="25.7109375" style="125" customWidth="1"/>
    <col min="254" max="254" width="53.5703125" style="125" customWidth="1"/>
    <col min="255" max="255" width="18" style="125" customWidth="1"/>
    <col min="256" max="256" width="17.42578125" style="125" customWidth="1"/>
    <col min="257" max="260" width="0" style="125" hidden="1" customWidth="1"/>
    <col min="261" max="261" width="9.85546875" style="125" customWidth="1"/>
    <col min="262" max="508" width="9.140625" style="125"/>
    <col min="509" max="509" width="25.7109375" style="125" customWidth="1"/>
    <col min="510" max="510" width="53.5703125" style="125" customWidth="1"/>
    <col min="511" max="511" width="18" style="125" customWidth="1"/>
    <col min="512" max="512" width="17.42578125" style="125" customWidth="1"/>
    <col min="513" max="516" width="0" style="125" hidden="1" customWidth="1"/>
    <col min="517" max="517" width="9.85546875" style="125" customWidth="1"/>
    <col min="518" max="764" width="9.140625" style="125"/>
    <col min="765" max="765" width="25.7109375" style="125" customWidth="1"/>
    <col min="766" max="766" width="53.5703125" style="125" customWidth="1"/>
    <col min="767" max="767" width="18" style="125" customWidth="1"/>
    <col min="768" max="768" width="17.42578125" style="125" customWidth="1"/>
    <col min="769" max="772" width="0" style="125" hidden="1" customWidth="1"/>
    <col min="773" max="773" width="9.85546875" style="125" customWidth="1"/>
    <col min="774" max="1020" width="9.140625" style="125"/>
    <col min="1021" max="1021" width="25.7109375" style="125" customWidth="1"/>
    <col min="1022" max="1022" width="53.5703125" style="125" customWidth="1"/>
    <col min="1023" max="1023" width="18" style="125" customWidth="1"/>
    <col min="1024" max="1024" width="17.42578125" style="125" customWidth="1"/>
    <col min="1025" max="1028" width="0" style="125" hidden="1" customWidth="1"/>
    <col min="1029" max="1029" width="9.85546875" style="125" customWidth="1"/>
    <col min="1030" max="1276" width="9.140625" style="125"/>
    <col min="1277" max="1277" width="25.7109375" style="125" customWidth="1"/>
    <col min="1278" max="1278" width="53.5703125" style="125" customWidth="1"/>
    <col min="1279" max="1279" width="18" style="125" customWidth="1"/>
    <col min="1280" max="1280" width="17.42578125" style="125" customWidth="1"/>
    <col min="1281" max="1284" width="0" style="125" hidden="1" customWidth="1"/>
    <col min="1285" max="1285" width="9.85546875" style="125" customWidth="1"/>
    <col min="1286" max="1532" width="9.140625" style="125"/>
    <col min="1533" max="1533" width="25.7109375" style="125" customWidth="1"/>
    <col min="1534" max="1534" width="53.5703125" style="125" customWidth="1"/>
    <col min="1535" max="1535" width="18" style="125" customWidth="1"/>
    <col min="1536" max="1536" width="17.42578125" style="125" customWidth="1"/>
    <col min="1537" max="1540" width="0" style="125" hidden="1" customWidth="1"/>
    <col min="1541" max="1541" width="9.85546875" style="125" customWidth="1"/>
    <col min="1542" max="1788" width="9.140625" style="125"/>
    <col min="1789" max="1789" width="25.7109375" style="125" customWidth="1"/>
    <col min="1790" max="1790" width="53.5703125" style="125" customWidth="1"/>
    <col min="1791" max="1791" width="18" style="125" customWidth="1"/>
    <col min="1792" max="1792" width="17.42578125" style="125" customWidth="1"/>
    <col min="1793" max="1796" width="0" style="125" hidden="1" customWidth="1"/>
    <col min="1797" max="1797" width="9.85546875" style="125" customWidth="1"/>
    <col min="1798" max="2044" width="9.140625" style="125"/>
    <col min="2045" max="2045" width="25.7109375" style="125" customWidth="1"/>
    <col min="2046" max="2046" width="53.5703125" style="125" customWidth="1"/>
    <col min="2047" max="2047" width="18" style="125" customWidth="1"/>
    <col min="2048" max="2048" width="17.42578125" style="125" customWidth="1"/>
    <col min="2049" max="2052" width="0" style="125" hidden="1" customWidth="1"/>
    <col min="2053" max="2053" width="9.85546875" style="125" customWidth="1"/>
    <col min="2054" max="2300" width="9.140625" style="125"/>
    <col min="2301" max="2301" width="25.7109375" style="125" customWidth="1"/>
    <col min="2302" max="2302" width="53.5703125" style="125" customWidth="1"/>
    <col min="2303" max="2303" width="18" style="125" customWidth="1"/>
    <col min="2304" max="2304" width="17.42578125" style="125" customWidth="1"/>
    <col min="2305" max="2308" width="0" style="125" hidden="1" customWidth="1"/>
    <col min="2309" max="2309" width="9.85546875" style="125" customWidth="1"/>
    <col min="2310" max="2556" width="9.140625" style="125"/>
    <col min="2557" max="2557" width="25.7109375" style="125" customWidth="1"/>
    <col min="2558" max="2558" width="53.5703125" style="125" customWidth="1"/>
    <col min="2559" max="2559" width="18" style="125" customWidth="1"/>
    <col min="2560" max="2560" width="17.42578125" style="125" customWidth="1"/>
    <col min="2561" max="2564" width="0" style="125" hidden="1" customWidth="1"/>
    <col min="2565" max="2565" width="9.85546875" style="125" customWidth="1"/>
    <col min="2566" max="2812" width="9.140625" style="125"/>
    <col min="2813" max="2813" width="25.7109375" style="125" customWidth="1"/>
    <col min="2814" max="2814" width="53.5703125" style="125" customWidth="1"/>
    <col min="2815" max="2815" width="18" style="125" customWidth="1"/>
    <col min="2816" max="2816" width="17.42578125" style="125" customWidth="1"/>
    <col min="2817" max="2820" width="0" style="125" hidden="1" customWidth="1"/>
    <col min="2821" max="2821" width="9.85546875" style="125" customWidth="1"/>
    <col min="2822" max="3068" width="9.140625" style="125"/>
    <col min="3069" max="3069" width="25.7109375" style="125" customWidth="1"/>
    <col min="3070" max="3070" width="53.5703125" style="125" customWidth="1"/>
    <col min="3071" max="3071" width="18" style="125" customWidth="1"/>
    <col min="3072" max="3072" width="17.42578125" style="125" customWidth="1"/>
    <col min="3073" max="3076" width="0" style="125" hidden="1" customWidth="1"/>
    <col min="3077" max="3077" width="9.85546875" style="125" customWidth="1"/>
    <col min="3078" max="3324" width="9.140625" style="125"/>
    <col min="3325" max="3325" width="25.7109375" style="125" customWidth="1"/>
    <col min="3326" max="3326" width="53.5703125" style="125" customWidth="1"/>
    <col min="3327" max="3327" width="18" style="125" customWidth="1"/>
    <col min="3328" max="3328" width="17.42578125" style="125" customWidth="1"/>
    <col min="3329" max="3332" width="0" style="125" hidden="1" customWidth="1"/>
    <col min="3333" max="3333" width="9.85546875" style="125" customWidth="1"/>
    <col min="3334" max="3580" width="9.140625" style="125"/>
    <col min="3581" max="3581" width="25.7109375" style="125" customWidth="1"/>
    <col min="3582" max="3582" width="53.5703125" style="125" customWidth="1"/>
    <col min="3583" max="3583" width="18" style="125" customWidth="1"/>
    <col min="3584" max="3584" width="17.42578125" style="125" customWidth="1"/>
    <col min="3585" max="3588" width="0" style="125" hidden="1" customWidth="1"/>
    <col min="3589" max="3589" width="9.85546875" style="125" customWidth="1"/>
    <col min="3590" max="3836" width="9.140625" style="125"/>
    <col min="3837" max="3837" width="25.7109375" style="125" customWidth="1"/>
    <col min="3838" max="3838" width="53.5703125" style="125" customWidth="1"/>
    <col min="3839" max="3839" width="18" style="125" customWidth="1"/>
    <col min="3840" max="3840" width="17.42578125" style="125" customWidth="1"/>
    <col min="3841" max="3844" width="0" style="125" hidden="1" customWidth="1"/>
    <col min="3845" max="3845" width="9.85546875" style="125" customWidth="1"/>
    <col min="3846" max="4092" width="9.140625" style="125"/>
    <col min="4093" max="4093" width="25.7109375" style="125" customWidth="1"/>
    <col min="4094" max="4094" width="53.5703125" style="125" customWidth="1"/>
    <col min="4095" max="4095" width="18" style="125" customWidth="1"/>
    <col min="4096" max="4096" width="17.42578125" style="125" customWidth="1"/>
    <col min="4097" max="4100" width="0" style="125" hidden="1" customWidth="1"/>
    <col min="4101" max="4101" width="9.85546875" style="125" customWidth="1"/>
    <col min="4102" max="4348" width="9.140625" style="125"/>
    <col min="4349" max="4349" width="25.7109375" style="125" customWidth="1"/>
    <col min="4350" max="4350" width="53.5703125" style="125" customWidth="1"/>
    <col min="4351" max="4351" width="18" style="125" customWidth="1"/>
    <col min="4352" max="4352" width="17.42578125" style="125" customWidth="1"/>
    <col min="4353" max="4356" width="0" style="125" hidden="1" customWidth="1"/>
    <col min="4357" max="4357" width="9.85546875" style="125" customWidth="1"/>
    <col min="4358" max="4604" width="9.140625" style="125"/>
    <col min="4605" max="4605" width="25.7109375" style="125" customWidth="1"/>
    <col min="4606" max="4606" width="53.5703125" style="125" customWidth="1"/>
    <col min="4607" max="4607" width="18" style="125" customWidth="1"/>
    <col min="4608" max="4608" width="17.42578125" style="125" customWidth="1"/>
    <col min="4609" max="4612" width="0" style="125" hidden="1" customWidth="1"/>
    <col min="4613" max="4613" width="9.85546875" style="125" customWidth="1"/>
    <col min="4614" max="4860" width="9.140625" style="125"/>
    <col min="4861" max="4861" width="25.7109375" style="125" customWidth="1"/>
    <col min="4862" max="4862" width="53.5703125" style="125" customWidth="1"/>
    <col min="4863" max="4863" width="18" style="125" customWidth="1"/>
    <col min="4864" max="4864" width="17.42578125" style="125" customWidth="1"/>
    <col min="4865" max="4868" width="0" style="125" hidden="1" customWidth="1"/>
    <col min="4869" max="4869" width="9.85546875" style="125" customWidth="1"/>
    <col min="4870" max="5116" width="9.140625" style="125"/>
    <col min="5117" max="5117" width="25.7109375" style="125" customWidth="1"/>
    <col min="5118" max="5118" width="53.5703125" style="125" customWidth="1"/>
    <col min="5119" max="5119" width="18" style="125" customWidth="1"/>
    <col min="5120" max="5120" width="17.42578125" style="125" customWidth="1"/>
    <col min="5121" max="5124" width="0" style="125" hidden="1" customWidth="1"/>
    <col min="5125" max="5125" width="9.85546875" style="125" customWidth="1"/>
    <col min="5126" max="5372" width="9.140625" style="125"/>
    <col min="5373" max="5373" width="25.7109375" style="125" customWidth="1"/>
    <col min="5374" max="5374" width="53.5703125" style="125" customWidth="1"/>
    <col min="5375" max="5375" width="18" style="125" customWidth="1"/>
    <col min="5376" max="5376" width="17.42578125" style="125" customWidth="1"/>
    <col min="5377" max="5380" width="0" style="125" hidden="1" customWidth="1"/>
    <col min="5381" max="5381" width="9.85546875" style="125" customWidth="1"/>
    <col min="5382" max="5628" width="9.140625" style="125"/>
    <col min="5629" max="5629" width="25.7109375" style="125" customWidth="1"/>
    <col min="5630" max="5630" width="53.5703125" style="125" customWidth="1"/>
    <col min="5631" max="5631" width="18" style="125" customWidth="1"/>
    <col min="5632" max="5632" width="17.42578125" style="125" customWidth="1"/>
    <col min="5633" max="5636" width="0" style="125" hidden="1" customWidth="1"/>
    <col min="5637" max="5637" width="9.85546875" style="125" customWidth="1"/>
    <col min="5638" max="5884" width="9.140625" style="125"/>
    <col min="5885" max="5885" width="25.7109375" style="125" customWidth="1"/>
    <col min="5886" max="5886" width="53.5703125" style="125" customWidth="1"/>
    <col min="5887" max="5887" width="18" style="125" customWidth="1"/>
    <col min="5888" max="5888" width="17.42578125" style="125" customWidth="1"/>
    <col min="5889" max="5892" width="0" style="125" hidden="1" customWidth="1"/>
    <col min="5893" max="5893" width="9.85546875" style="125" customWidth="1"/>
    <col min="5894" max="6140" width="9.140625" style="125"/>
    <col min="6141" max="6141" width="25.7109375" style="125" customWidth="1"/>
    <col min="6142" max="6142" width="53.5703125" style="125" customWidth="1"/>
    <col min="6143" max="6143" width="18" style="125" customWidth="1"/>
    <col min="6144" max="6144" width="17.42578125" style="125" customWidth="1"/>
    <col min="6145" max="6148" width="0" style="125" hidden="1" customWidth="1"/>
    <col min="6149" max="6149" width="9.85546875" style="125" customWidth="1"/>
    <col min="6150" max="6396" width="9.140625" style="125"/>
    <col min="6397" max="6397" width="25.7109375" style="125" customWidth="1"/>
    <col min="6398" max="6398" width="53.5703125" style="125" customWidth="1"/>
    <col min="6399" max="6399" width="18" style="125" customWidth="1"/>
    <col min="6400" max="6400" width="17.42578125" style="125" customWidth="1"/>
    <col min="6401" max="6404" width="0" style="125" hidden="1" customWidth="1"/>
    <col min="6405" max="6405" width="9.85546875" style="125" customWidth="1"/>
    <col min="6406" max="6652" width="9.140625" style="125"/>
    <col min="6653" max="6653" width="25.7109375" style="125" customWidth="1"/>
    <col min="6654" max="6654" width="53.5703125" style="125" customWidth="1"/>
    <col min="6655" max="6655" width="18" style="125" customWidth="1"/>
    <col min="6656" max="6656" width="17.42578125" style="125" customWidth="1"/>
    <col min="6657" max="6660" width="0" style="125" hidden="1" customWidth="1"/>
    <col min="6661" max="6661" width="9.85546875" style="125" customWidth="1"/>
    <col min="6662" max="6908" width="9.140625" style="125"/>
    <col min="6909" max="6909" width="25.7109375" style="125" customWidth="1"/>
    <col min="6910" max="6910" width="53.5703125" style="125" customWidth="1"/>
    <col min="6911" max="6911" width="18" style="125" customWidth="1"/>
    <col min="6912" max="6912" width="17.42578125" style="125" customWidth="1"/>
    <col min="6913" max="6916" width="0" style="125" hidden="1" customWidth="1"/>
    <col min="6917" max="6917" width="9.85546875" style="125" customWidth="1"/>
    <col min="6918" max="7164" width="9.140625" style="125"/>
    <col min="7165" max="7165" width="25.7109375" style="125" customWidth="1"/>
    <col min="7166" max="7166" width="53.5703125" style="125" customWidth="1"/>
    <col min="7167" max="7167" width="18" style="125" customWidth="1"/>
    <col min="7168" max="7168" width="17.42578125" style="125" customWidth="1"/>
    <col min="7169" max="7172" width="0" style="125" hidden="1" customWidth="1"/>
    <col min="7173" max="7173" width="9.85546875" style="125" customWidth="1"/>
    <col min="7174" max="7420" width="9.140625" style="125"/>
    <col min="7421" max="7421" width="25.7109375" style="125" customWidth="1"/>
    <col min="7422" max="7422" width="53.5703125" style="125" customWidth="1"/>
    <col min="7423" max="7423" width="18" style="125" customWidth="1"/>
    <col min="7424" max="7424" width="17.42578125" style="125" customWidth="1"/>
    <col min="7425" max="7428" width="0" style="125" hidden="1" customWidth="1"/>
    <col min="7429" max="7429" width="9.85546875" style="125" customWidth="1"/>
    <col min="7430" max="7676" width="9.140625" style="125"/>
    <col min="7677" max="7677" width="25.7109375" style="125" customWidth="1"/>
    <col min="7678" max="7678" width="53.5703125" style="125" customWidth="1"/>
    <col min="7679" max="7679" width="18" style="125" customWidth="1"/>
    <col min="7680" max="7680" width="17.42578125" style="125" customWidth="1"/>
    <col min="7681" max="7684" width="0" style="125" hidden="1" customWidth="1"/>
    <col min="7685" max="7685" width="9.85546875" style="125" customWidth="1"/>
    <col min="7686" max="7932" width="9.140625" style="125"/>
    <col min="7933" max="7933" width="25.7109375" style="125" customWidth="1"/>
    <col min="7934" max="7934" width="53.5703125" style="125" customWidth="1"/>
    <col min="7935" max="7935" width="18" style="125" customWidth="1"/>
    <col min="7936" max="7936" width="17.42578125" style="125" customWidth="1"/>
    <col min="7937" max="7940" width="0" style="125" hidden="1" customWidth="1"/>
    <col min="7941" max="7941" width="9.85546875" style="125" customWidth="1"/>
    <col min="7942" max="8188" width="9.140625" style="125"/>
    <col min="8189" max="8189" width="25.7109375" style="125" customWidth="1"/>
    <col min="8190" max="8190" width="53.5703125" style="125" customWidth="1"/>
    <col min="8191" max="8191" width="18" style="125" customWidth="1"/>
    <col min="8192" max="8192" width="17.42578125" style="125" customWidth="1"/>
    <col min="8193" max="8196" width="0" style="125" hidden="1" customWidth="1"/>
    <col min="8197" max="8197" width="9.85546875" style="125" customWidth="1"/>
    <col min="8198" max="8444" width="9.140625" style="125"/>
    <col min="8445" max="8445" width="25.7109375" style="125" customWidth="1"/>
    <col min="8446" max="8446" width="53.5703125" style="125" customWidth="1"/>
    <col min="8447" max="8447" width="18" style="125" customWidth="1"/>
    <col min="8448" max="8448" width="17.42578125" style="125" customWidth="1"/>
    <col min="8449" max="8452" width="0" style="125" hidden="1" customWidth="1"/>
    <col min="8453" max="8453" width="9.85546875" style="125" customWidth="1"/>
    <col min="8454" max="8700" width="9.140625" style="125"/>
    <col min="8701" max="8701" width="25.7109375" style="125" customWidth="1"/>
    <col min="8702" max="8702" width="53.5703125" style="125" customWidth="1"/>
    <col min="8703" max="8703" width="18" style="125" customWidth="1"/>
    <col min="8704" max="8704" width="17.42578125" style="125" customWidth="1"/>
    <col min="8705" max="8708" width="0" style="125" hidden="1" customWidth="1"/>
    <col min="8709" max="8709" width="9.85546875" style="125" customWidth="1"/>
    <col min="8710" max="8956" width="9.140625" style="125"/>
    <col min="8957" max="8957" width="25.7109375" style="125" customWidth="1"/>
    <col min="8958" max="8958" width="53.5703125" style="125" customWidth="1"/>
    <col min="8959" max="8959" width="18" style="125" customWidth="1"/>
    <col min="8960" max="8960" width="17.42578125" style="125" customWidth="1"/>
    <col min="8961" max="8964" width="0" style="125" hidden="1" customWidth="1"/>
    <col min="8965" max="8965" width="9.85546875" style="125" customWidth="1"/>
    <col min="8966" max="9212" width="9.140625" style="125"/>
    <col min="9213" max="9213" width="25.7109375" style="125" customWidth="1"/>
    <col min="9214" max="9214" width="53.5703125" style="125" customWidth="1"/>
    <col min="9215" max="9215" width="18" style="125" customWidth="1"/>
    <col min="9216" max="9216" width="17.42578125" style="125" customWidth="1"/>
    <col min="9217" max="9220" width="0" style="125" hidden="1" customWidth="1"/>
    <col min="9221" max="9221" width="9.85546875" style="125" customWidth="1"/>
    <col min="9222" max="9468" width="9.140625" style="125"/>
    <col min="9469" max="9469" width="25.7109375" style="125" customWidth="1"/>
    <col min="9470" max="9470" width="53.5703125" style="125" customWidth="1"/>
    <col min="9471" max="9471" width="18" style="125" customWidth="1"/>
    <col min="9472" max="9472" width="17.42578125" style="125" customWidth="1"/>
    <col min="9473" max="9476" width="0" style="125" hidden="1" customWidth="1"/>
    <col min="9477" max="9477" width="9.85546875" style="125" customWidth="1"/>
    <col min="9478" max="9724" width="9.140625" style="125"/>
    <col min="9725" max="9725" width="25.7109375" style="125" customWidth="1"/>
    <col min="9726" max="9726" width="53.5703125" style="125" customWidth="1"/>
    <col min="9727" max="9727" width="18" style="125" customWidth="1"/>
    <col min="9728" max="9728" width="17.42578125" style="125" customWidth="1"/>
    <col min="9729" max="9732" width="0" style="125" hidden="1" customWidth="1"/>
    <col min="9733" max="9733" width="9.85546875" style="125" customWidth="1"/>
    <col min="9734" max="9980" width="9.140625" style="125"/>
    <col min="9981" max="9981" width="25.7109375" style="125" customWidth="1"/>
    <col min="9982" max="9982" width="53.5703125" style="125" customWidth="1"/>
    <col min="9983" max="9983" width="18" style="125" customWidth="1"/>
    <col min="9984" max="9984" width="17.42578125" style="125" customWidth="1"/>
    <col min="9985" max="9988" width="0" style="125" hidden="1" customWidth="1"/>
    <col min="9989" max="9989" width="9.85546875" style="125" customWidth="1"/>
    <col min="9990" max="10236" width="9.140625" style="125"/>
    <col min="10237" max="10237" width="25.7109375" style="125" customWidth="1"/>
    <col min="10238" max="10238" width="53.5703125" style="125" customWidth="1"/>
    <col min="10239" max="10239" width="18" style="125" customWidth="1"/>
    <col min="10240" max="10240" width="17.42578125" style="125" customWidth="1"/>
    <col min="10241" max="10244" width="0" style="125" hidden="1" customWidth="1"/>
    <col min="10245" max="10245" width="9.85546875" style="125" customWidth="1"/>
    <col min="10246" max="10492" width="9.140625" style="125"/>
    <col min="10493" max="10493" width="25.7109375" style="125" customWidth="1"/>
    <col min="10494" max="10494" width="53.5703125" style="125" customWidth="1"/>
    <col min="10495" max="10495" width="18" style="125" customWidth="1"/>
    <col min="10496" max="10496" width="17.42578125" style="125" customWidth="1"/>
    <col min="10497" max="10500" width="0" style="125" hidden="1" customWidth="1"/>
    <col min="10501" max="10501" width="9.85546875" style="125" customWidth="1"/>
    <col min="10502" max="10748" width="9.140625" style="125"/>
    <col min="10749" max="10749" width="25.7109375" style="125" customWidth="1"/>
    <col min="10750" max="10750" width="53.5703125" style="125" customWidth="1"/>
    <col min="10751" max="10751" width="18" style="125" customWidth="1"/>
    <col min="10752" max="10752" width="17.42578125" style="125" customWidth="1"/>
    <col min="10753" max="10756" width="0" style="125" hidden="1" customWidth="1"/>
    <col min="10757" max="10757" width="9.85546875" style="125" customWidth="1"/>
    <col min="10758" max="11004" width="9.140625" style="125"/>
    <col min="11005" max="11005" width="25.7109375" style="125" customWidth="1"/>
    <col min="11006" max="11006" width="53.5703125" style="125" customWidth="1"/>
    <col min="11007" max="11007" width="18" style="125" customWidth="1"/>
    <col min="11008" max="11008" width="17.42578125" style="125" customWidth="1"/>
    <col min="11009" max="11012" width="0" style="125" hidden="1" customWidth="1"/>
    <col min="11013" max="11013" width="9.85546875" style="125" customWidth="1"/>
    <col min="11014" max="11260" width="9.140625" style="125"/>
    <col min="11261" max="11261" width="25.7109375" style="125" customWidth="1"/>
    <col min="11262" max="11262" width="53.5703125" style="125" customWidth="1"/>
    <col min="11263" max="11263" width="18" style="125" customWidth="1"/>
    <col min="11264" max="11264" width="17.42578125" style="125" customWidth="1"/>
    <col min="11265" max="11268" width="0" style="125" hidden="1" customWidth="1"/>
    <col min="11269" max="11269" width="9.85546875" style="125" customWidth="1"/>
    <col min="11270" max="11516" width="9.140625" style="125"/>
    <col min="11517" max="11517" width="25.7109375" style="125" customWidth="1"/>
    <col min="11518" max="11518" width="53.5703125" style="125" customWidth="1"/>
    <col min="11519" max="11519" width="18" style="125" customWidth="1"/>
    <col min="11520" max="11520" width="17.42578125" style="125" customWidth="1"/>
    <col min="11521" max="11524" width="0" style="125" hidden="1" customWidth="1"/>
    <col min="11525" max="11525" width="9.85546875" style="125" customWidth="1"/>
    <col min="11526" max="11772" width="9.140625" style="125"/>
    <col min="11773" max="11773" width="25.7109375" style="125" customWidth="1"/>
    <col min="11774" max="11774" width="53.5703125" style="125" customWidth="1"/>
    <col min="11775" max="11775" width="18" style="125" customWidth="1"/>
    <col min="11776" max="11776" width="17.42578125" style="125" customWidth="1"/>
    <col min="11777" max="11780" width="0" style="125" hidden="1" customWidth="1"/>
    <col min="11781" max="11781" width="9.85546875" style="125" customWidth="1"/>
    <col min="11782" max="12028" width="9.140625" style="125"/>
    <col min="12029" max="12029" width="25.7109375" style="125" customWidth="1"/>
    <col min="12030" max="12030" width="53.5703125" style="125" customWidth="1"/>
    <col min="12031" max="12031" width="18" style="125" customWidth="1"/>
    <col min="12032" max="12032" width="17.42578125" style="125" customWidth="1"/>
    <col min="12033" max="12036" width="0" style="125" hidden="1" customWidth="1"/>
    <col min="12037" max="12037" width="9.85546875" style="125" customWidth="1"/>
    <col min="12038" max="12284" width="9.140625" style="125"/>
    <col min="12285" max="12285" width="25.7109375" style="125" customWidth="1"/>
    <col min="12286" max="12286" width="53.5703125" style="125" customWidth="1"/>
    <col min="12287" max="12287" width="18" style="125" customWidth="1"/>
    <col min="12288" max="12288" width="17.42578125" style="125" customWidth="1"/>
    <col min="12289" max="12292" width="0" style="125" hidden="1" customWidth="1"/>
    <col min="12293" max="12293" width="9.85546875" style="125" customWidth="1"/>
    <col min="12294" max="12540" width="9.140625" style="125"/>
    <col min="12541" max="12541" width="25.7109375" style="125" customWidth="1"/>
    <col min="12542" max="12542" width="53.5703125" style="125" customWidth="1"/>
    <col min="12543" max="12543" width="18" style="125" customWidth="1"/>
    <col min="12544" max="12544" width="17.42578125" style="125" customWidth="1"/>
    <col min="12545" max="12548" width="0" style="125" hidden="1" customWidth="1"/>
    <col min="12549" max="12549" width="9.85546875" style="125" customWidth="1"/>
    <col min="12550" max="12796" width="9.140625" style="125"/>
    <col min="12797" max="12797" width="25.7109375" style="125" customWidth="1"/>
    <col min="12798" max="12798" width="53.5703125" style="125" customWidth="1"/>
    <col min="12799" max="12799" width="18" style="125" customWidth="1"/>
    <col min="12800" max="12800" width="17.42578125" style="125" customWidth="1"/>
    <col min="12801" max="12804" width="0" style="125" hidden="1" customWidth="1"/>
    <col min="12805" max="12805" width="9.85546875" style="125" customWidth="1"/>
    <col min="12806" max="13052" width="9.140625" style="125"/>
    <col min="13053" max="13053" width="25.7109375" style="125" customWidth="1"/>
    <col min="13054" max="13054" width="53.5703125" style="125" customWidth="1"/>
    <col min="13055" max="13055" width="18" style="125" customWidth="1"/>
    <col min="13056" max="13056" width="17.42578125" style="125" customWidth="1"/>
    <col min="13057" max="13060" width="0" style="125" hidden="1" customWidth="1"/>
    <col min="13061" max="13061" width="9.85546875" style="125" customWidth="1"/>
    <col min="13062" max="13308" width="9.140625" style="125"/>
    <col min="13309" max="13309" width="25.7109375" style="125" customWidth="1"/>
    <col min="13310" max="13310" width="53.5703125" style="125" customWidth="1"/>
    <col min="13311" max="13311" width="18" style="125" customWidth="1"/>
    <col min="13312" max="13312" width="17.42578125" style="125" customWidth="1"/>
    <col min="13313" max="13316" width="0" style="125" hidden="1" customWidth="1"/>
    <col min="13317" max="13317" width="9.85546875" style="125" customWidth="1"/>
    <col min="13318" max="13564" width="9.140625" style="125"/>
    <col min="13565" max="13565" width="25.7109375" style="125" customWidth="1"/>
    <col min="13566" max="13566" width="53.5703125" style="125" customWidth="1"/>
    <col min="13567" max="13567" width="18" style="125" customWidth="1"/>
    <col min="13568" max="13568" width="17.42578125" style="125" customWidth="1"/>
    <col min="13569" max="13572" width="0" style="125" hidden="1" customWidth="1"/>
    <col min="13573" max="13573" width="9.85546875" style="125" customWidth="1"/>
    <col min="13574" max="13820" width="9.140625" style="125"/>
    <col min="13821" max="13821" width="25.7109375" style="125" customWidth="1"/>
    <col min="13822" max="13822" width="53.5703125" style="125" customWidth="1"/>
    <col min="13823" max="13823" width="18" style="125" customWidth="1"/>
    <col min="13824" max="13824" width="17.42578125" style="125" customWidth="1"/>
    <col min="13825" max="13828" width="0" style="125" hidden="1" customWidth="1"/>
    <col min="13829" max="13829" width="9.85546875" style="125" customWidth="1"/>
    <col min="13830" max="14076" width="9.140625" style="125"/>
    <col min="14077" max="14077" width="25.7109375" style="125" customWidth="1"/>
    <col min="14078" max="14078" width="53.5703125" style="125" customWidth="1"/>
    <col min="14079" max="14079" width="18" style="125" customWidth="1"/>
    <col min="14080" max="14080" width="17.42578125" style="125" customWidth="1"/>
    <col min="14081" max="14084" width="0" style="125" hidden="1" customWidth="1"/>
    <col min="14085" max="14085" width="9.85546875" style="125" customWidth="1"/>
    <col min="14086" max="14332" width="9.140625" style="125"/>
    <col min="14333" max="14333" width="25.7109375" style="125" customWidth="1"/>
    <col min="14334" max="14334" width="53.5703125" style="125" customWidth="1"/>
    <col min="14335" max="14335" width="18" style="125" customWidth="1"/>
    <col min="14336" max="14336" width="17.42578125" style="125" customWidth="1"/>
    <col min="14337" max="14340" width="0" style="125" hidden="1" customWidth="1"/>
    <col min="14341" max="14341" width="9.85546875" style="125" customWidth="1"/>
    <col min="14342" max="14588" width="9.140625" style="125"/>
    <col min="14589" max="14589" width="25.7109375" style="125" customWidth="1"/>
    <col min="14590" max="14590" width="53.5703125" style="125" customWidth="1"/>
    <col min="14591" max="14591" width="18" style="125" customWidth="1"/>
    <col min="14592" max="14592" width="17.42578125" style="125" customWidth="1"/>
    <col min="14593" max="14596" width="0" style="125" hidden="1" customWidth="1"/>
    <col min="14597" max="14597" width="9.85546875" style="125" customWidth="1"/>
    <col min="14598" max="14844" width="9.140625" style="125"/>
    <col min="14845" max="14845" width="25.7109375" style="125" customWidth="1"/>
    <col min="14846" max="14846" width="53.5703125" style="125" customWidth="1"/>
    <col min="14847" max="14847" width="18" style="125" customWidth="1"/>
    <col min="14848" max="14848" width="17.42578125" style="125" customWidth="1"/>
    <col min="14849" max="14852" width="0" style="125" hidden="1" customWidth="1"/>
    <col min="14853" max="14853" width="9.85546875" style="125" customWidth="1"/>
    <col min="14854" max="15100" width="9.140625" style="125"/>
    <col min="15101" max="15101" width="25.7109375" style="125" customWidth="1"/>
    <col min="15102" max="15102" width="53.5703125" style="125" customWidth="1"/>
    <col min="15103" max="15103" width="18" style="125" customWidth="1"/>
    <col min="15104" max="15104" width="17.42578125" style="125" customWidth="1"/>
    <col min="15105" max="15108" width="0" style="125" hidden="1" customWidth="1"/>
    <col min="15109" max="15109" width="9.85546875" style="125" customWidth="1"/>
    <col min="15110" max="15356" width="9.140625" style="125"/>
    <col min="15357" max="15357" width="25.7109375" style="125" customWidth="1"/>
    <col min="15358" max="15358" width="53.5703125" style="125" customWidth="1"/>
    <col min="15359" max="15359" width="18" style="125" customWidth="1"/>
    <col min="15360" max="15360" width="17.42578125" style="125" customWidth="1"/>
    <col min="15361" max="15364" width="0" style="125" hidden="1" customWidth="1"/>
    <col min="15365" max="15365" width="9.85546875" style="125" customWidth="1"/>
    <col min="15366" max="15612" width="9.140625" style="125"/>
    <col min="15613" max="15613" width="25.7109375" style="125" customWidth="1"/>
    <col min="15614" max="15614" width="53.5703125" style="125" customWidth="1"/>
    <col min="15615" max="15615" width="18" style="125" customWidth="1"/>
    <col min="15616" max="15616" width="17.42578125" style="125" customWidth="1"/>
    <col min="15617" max="15620" width="0" style="125" hidden="1" customWidth="1"/>
    <col min="15621" max="15621" width="9.85546875" style="125" customWidth="1"/>
    <col min="15622" max="15868" width="9.140625" style="125"/>
    <col min="15869" max="15869" width="25.7109375" style="125" customWidth="1"/>
    <col min="15870" max="15870" width="53.5703125" style="125" customWidth="1"/>
    <col min="15871" max="15871" width="18" style="125" customWidth="1"/>
    <col min="15872" max="15872" width="17.42578125" style="125" customWidth="1"/>
    <col min="15873" max="15876" width="0" style="125" hidden="1" customWidth="1"/>
    <col min="15877" max="15877" width="9.85546875" style="125" customWidth="1"/>
    <col min="15878" max="16124" width="9.140625" style="125"/>
    <col min="16125" max="16125" width="25.7109375" style="125" customWidth="1"/>
    <col min="16126" max="16126" width="53.5703125" style="125" customWidth="1"/>
    <col min="16127" max="16127" width="18" style="125" customWidth="1"/>
    <col min="16128" max="16128" width="17.42578125" style="125" customWidth="1"/>
    <col min="16129" max="16132" width="0" style="125" hidden="1" customWidth="1"/>
    <col min="16133" max="16133" width="9.85546875" style="125" customWidth="1"/>
    <col min="16134" max="16384" width="9.140625" style="125"/>
  </cols>
  <sheetData>
    <row r="1" spans="1:13" ht="15.75" x14ac:dyDescent="0.2">
      <c r="A1" s="208"/>
      <c r="B1" s="208"/>
      <c r="C1" s="208"/>
      <c r="D1" s="208"/>
      <c r="E1" s="208"/>
      <c r="F1" s="208"/>
      <c r="G1" s="208"/>
      <c r="H1" s="208"/>
      <c r="I1" s="208"/>
    </row>
    <row r="2" spans="1:13" ht="44.25" customHeight="1" x14ac:dyDescent="0.2">
      <c r="A2" s="202" t="s">
        <v>135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15.75" customHeight="1" x14ac:dyDescent="0.2">
      <c r="A3" s="209"/>
      <c r="B3" s="209"/>
      <c r="C3" s="209"/>
      <c r="D3" s="210"/>
      <c r="E3" s="210"/>
      <c r="F3" s="210"/>
      <c r="G3" s="210"/>
    </row>
    <row r="4" spans="1:13" ht="12.75" customHeight="1" x14ac:dyDescent="0.2">
      <c r="A4" s="215" t="s">
        <v>63</v>
      </c>
      <c r="B4" s="218" t="s">
        <v>64</v>
      </c>
      <c r="C4" s="211" t="s">
        <v>132</v>
      </c>
      <c r="D4" s="212"/>
      <c r="E4" s="203" t="s">
        <v>66</v>
      </c>
      <c r="F4" s="203" t="s">
        <v>65</v>
      </c>
      <c r="G4" s="203" t="s">
        <v>67</v>
      </c>
      <c r="H4" s="203" t="s">
        <v>65</v>
      </c>
      <c r="I4" s="218" t="s">
        <v>55</v>
      </c>
      <c r="J4" s="204" t="s">
        <v>137</v>
      </c>
      <c r="K4" s="205"/>
      <c r="L4" s="201" t="s">
        <v>138</v>
      </c>
      <c r="M4" s="129"/>
    </row>
    <row r="5" spans="1:13" ht="11.25" customHeight="1" x14ac:dyDescent="0.2">
      <c r="A5" s="216"/>
      <c r="B5" s="219"/>
      <c r="C5" s="213"/>
      <c r="D5" s="214"/>
      <c r="E5" s="203"/>
      <c r="F5" s="203"/>
      <c r="G5" s="203"/>
      <c r="H5" s="203"/>
      <c r="I5" s="219"/>
      <c r="J5" s="206"/>
      <c r="K5" s="207"/>
      <c r="L5" s="201"/>
      <c r="M5" s="129"/>
    </row>
    <row r="6" spans="1:13" ht="33" customHeight="1" x14ac:dyDescent="0.2">
      <c r="A6" s="217"/>
      <c r="B6" s="220"/>
      <c r="C6" s="143" t="s">
        <v>59</v>
      </c>
      <c r="D6" s="143" t="s">
        <v>60</v>
      </c>
      <c r="E6" s="143"/>
      <c r="F6" s="143"/>
      <c r="G6" s="143"/>
      <c r="H6" s="143"/>
      <c r="I6" s="220"/>
      <c r="J6" s="136" t="s">
        <v>59</v>
      </c>
      <c r="K6" s="150" t="s">
        <v>134</v>
      </c>
      <c r="L6" s="201"/>
      <c r="M6" s="129"/>
    </row>
    <row r="7" spans="1:13" s="135" customFormat="1" x14ac:dyDescent="0.2">
      <c r="A7" s="140">
        <v>1</v>
      </c>
      <c r="B7" s="140">
        <v>2</v>
      </c>
      <c r="C7" s="144">
        <v>3</v>
      </c>
      <c r="D7" s="144">
        <v>4</v>
      </c>
      <c r="E7" s="144">
        <v>4</v>
      </c>
      <c r="F7" s="144">
        <v>4</v>
      </c>
      <c r="G7" s="144">
        <v>4</v>
      </c>
      <c r="H7" s="144">
        <v>4</v>
      </c>
      <c r="I7" s="144">
        <v>5</v>
      </c>
      <c r="J7" s="151">
        <v>6</v>
      </c>
      <c r="K7" s="151">
        <v>7</v>
      </c>
      <c r="L7" s="151">
        <v>8</v>
      </c>
      <c r="M7" s="129"/>
    </row>
    <row r="8" spans="1:13" ht="31.5" customHeight="1" x14ac:dyDescent="0.2">
      <c r="A8" s="140" t="s">
        <v>68</v>
      </c>
      <c r="B8" s="127" t="s">
        <v>69</v>
      </c>
      <c r="C8" s="158">
        <v>4983534.76</v>
      </c>
      <c r="D8" s="158">
        <v>5455833.2800000003</v>
      </c>
      <c r="E8" s="159" t="e">
        <f>E9+E10+E15+E17+E20+E26+#REF!+E24</f>
        <v>#REF!</v>
      </c>
      <c r="F8" s="159">
        <v>0</v>
      </c>
      <c r="G8" s="159" t="e">
        <f>G9+G10+G15+G17+G20+G26+#REF!+G24</f>
        <v>#REF!</v>
      </c>
      <c r="H8" s="159">
        <v>0</v>
      </c>
      <c r="I8" s="160">
        <f>D8/C8*100</f>
        <v>109.47717920603006</v>
      </c>
      <c r="J8" s="158">
        <v>3791380.56</v>
      </c>
      <c r="K8" s="158">
        <v>323771.40000000002</v>
      </c>
      <c r="L8" s="161">
        <f>J8/D8*100</f>
        <v>69.492236390331925</v>
      </c>
    </row>
    <row r="9" spans="1:13" ht="30.75" customHeight="1" x14ac:dyDescent="0.2">
      <c r="A9" s="140" t="s">
        <v>70</v>
      </c>
      <c r="B9" s="127" t="s">
        <v>71</v>
      </c>
      <c r="C9" s="158">
        <v>1073753.21</v>
      </c>
      <c r="D9" s="158">
        <v>1073753.21</v>
      </c>
      <c r="E9" s="159">
        <v>276.7</v>
      </c>
      <c r="F9" s="159"/>
      <c r="G9" s="159">
        <v>290.8</v>
      </c>
      <c r="H9" s="162"/>
      <c r="I9" s="160">
        <f t="shared" ref="I9:I43" si="0">D9/C9*100</f>
        <v>100</v>
      </c>
      <c r="J9" s="158">
        <v>742600</v>
      </c>
      <c r="K9" s="158">
        <v>145399.18</v>
      </c>
      <c r="L9" s="161">
        <f t="shared" ref="L9:L43" si="1">J9/D9*100</f>
        <v>69.159281023243693</v>
      </c>
    </row>
    <row r="10" spans="1:13" ht="28.5" customHeight="1" x14ac:dyDescent="0.2">
      <c r="A10" s="140" t="s">
        <v>72</v>
      </c>
      <c r="B10" s="127" t="s">
        <v>125</v>
      </c>
      <c r="C10" s="158">
        <v>1103000</v>
      </c>
      <c r="D10" s="158">
        <v>1314566.99</v>
      </c>
      <c r="E10" s="159">
        <f>E11+E12+E13+E14</f>
        <v>762</v>
      </c>
      <c r="F10" s="159"/>
      <c r="G10" s="159">
        <f>G11+G12+G13+G14</f>
        <v>644</v>
      </c>
      <c r="H10" s="162"/>
      <c r="I10" s="160">
        <f t="shared" si="0"/>
        <v>119.18105077062557</v>
      </c>
      <c r="J10" s="158">
        <v>1363500</v>
      </c>
      <c r="K10" s="158">
        <v>99189.59</v>
      </c>
      <c r="L10" s="161">
        <f t="shared" si="1"/>
        <v>103.72236716517583</v>
      </c>
    </row>
    <row r="11" spans="1:13" s="135" customFormat="1" ht="78" customHeight="1" x14ac:dyDescent="0.2">
      <c r="A11" s="134" t="s">
        <v>73</v>
      </c>
      <c r="B11" s="128" t="s">
        <v>74</v>
      </c>
      <c r="C11" s="163">
        <v>384000</v>
      </c>
      <c r="D11" s="163">
        <v>585725.43000000005</v>
      </c>
      <c r="E11" s="163">
        <v>286</v>
      </c>
      <c r="F11" s="163"/>
      <c r="G11" s="163">
        <v>242</v>
      </c>
      <c r="H11" s="162"/>
      <c r="I11" s="162">
        <f t="shared" si="0"/>
        <v>152.5326640625</v>
      </c>
      <c r="J11" s="162">
        <v>511000</v>
      </c>
      <c r="K11" s="162"/>
      <c r="L11" s="164">
        <f t="shared" si="1"/>
        <v>87.242242495771421</v>
      </c>
    </row>
    <row r="12" spans="1:13" s="135" customFormat="1" ht="91.5" customHeight="1" x14ac:dyDescent="0.2">
      <c r="A12" s="134" t="s">
        <v>75</v>
      </c>
      <c r="B12" s="128" t="s">
        <v>76</v>
      </c>
      <c r="C12" s="163">
        <v>3000</v>
      </c>
      <c r="D12" s="163">
        <v>5640.92</v>
      </c>
      <c r="E12" s="163">
        <v>6</v>
      </c>
      <c r="F12" s="163"/>
      <c r="G12" s="163">
        <v>5</v>
      </c>
      <c r="H12" s="162"/>
      <c r="I12" s="162">
        <f t="shared" si="0"/>
        <v>188.03066666666669</v>
      </c>
      <c r="J12" s="162">
        <v>3600</v>
      </c>
      <c r="K12" s="162"/>
      <c r="L12" s="164">
        <f t="shared" si="1"/>
        <v>63.819376981059825</v>
      </c>
    </row>
    <row r="13" spans="1:13" s="135" customFormat="1" ht="76.5" customHeight="1" x14ac:dyDescent="0.2">
      <c r="A13" s="134" t="s">
        <v>77</v>
      </c>
      <c r="B13" s="128" t="s">
        <v>78</v>
      </c>
      <c r="C13" s="163">
        <v>796000</v>
      </c>
      <c r="D13" s="163">
        <v>854436.36</v>
      </c>
      <c r="E13" s="163">
        <v>470</v>
      </c>
      <c r="F13" s="163"/>
      <c r="G13" s="163">
        <v>397</v>
      </c>
      <c r="H13" s="162"/>
      <c r="I13" s="162">
        <f t="shared" si="0"/>
        <v>107.3412512562814</v>
      </c>
      <c r="J13" s="162">
        <v>918100</v>
      </c>
      <c r="K13" s="162"/>
      <c r="L13" s="164">
        <f t="shared" si="1"/>
        <v>107.45095164255416</v>
      </c>
    </row>
    <row r="14" spans="1:13" s="135" customFormat="1" ht="77.25" customHeight="1" x14ac:dyDescent="0.2">
      <c r="A14" s="134" t="s">
        <v>79</v>
      </c>
      <c r="B14" s="128" t="s">
        <v>80</v>
      </c>
      <c r="C14" s="163">
        <v>-80000</v>
      </c>
      <c r="D14" s="163">
        <v>-131235.72</v>
      </c>
      <c r="E14" s="163">
        <v>0</v>
      </c>
      <c r="F14" s="163"/>
      <c r="G14" s="163">
        <v>0</v>
      </c>
      <c r="H14" s="162"/>
      <c r="I14" s="162">
        <f t="shared" si="0"/>
        <v>164.04464999999999</v>
      </c>
      <c r="J14" s="162">
        <v>-69200</v>
      </c>
      <c r="K14" s="162"/>
      <c r="L14" s="164">
        <f t="shared" si="1"/>
        <v>52.729546498468558</v>
      </c>
    </row>
    <row r="15" spans="1:13" ht="29.25" customHeight="1" x14ac:dyDescent="0.2">
      <c r="A15" s="140" t="s">
        <v>81</v>
      </c>
      <c r="B15" s="127" t="s">
        <v>82</v>
      </c>
      <c r="C15" s="158">
        <v>8804.02</v>
      </c>
      <c r="D15" s="158">
        <v>8804.02</v>
      </c>
      <c r="E15" s="159">
        <f>E16</f>
        <v>36</v>
      </c>
      <c r="F15" s="159"/>
      <c r="G15" s="159">
        <f>G16</f>
        <v>37</v>
      </c>
      <c r="H15" s="162"/>
      <c r="I15" s="160">
        <f t="shared" si="0"/>
        <v>100</v>
      </c>
      <c r="J15" s="158">
        <v>8460</v>
      </c>
      <c r="K15" s="158">
        <v>0</v>
      </c>
      <c r="L15" s="161">
        <f t="shared" si="1"/>
        <v>96.092466850370613</v>
      </c>
    </row>
    <row r="16" spans="1:13" s="135" customFormat="1" ht="29.25" customHeight="1" x14ac:dyDescent="0.2">
      <c r="A16" s="134" t="s">
        <v>83</v>
      </c>
      <c r="B16" s="128" t="s">
        <v>84</v>
      </c>
      <c r="C16" s="165">
        <v>8804.02</v>
      </c>
      <c r="D16" s="165">
        <v>8804.02</v>
      </c>
      <c r="E16" s="163">
        <v>36</v>
      </c>
      <c r="F16" s="163"/>
      <c r="G16" s="163">
        <v>37</v>
      </c>
      <c r="H16" s="162"/>
      <c r="I16" s="162">
        <f t="shared" si="0"/>
        <v>100</v>
      </c>
      <c r="J16" s="165">
        <v>8460</v>
      </c>
      <c r="K16" s="165">
        <v>0</v>
      </c>
      <c r="L16" s="164">
        <f t="shared" si="1"/>
        <v>96.092466850370613</v>
      </c>
    </row>
    <row r="17" spans="1:12" ht="29.25" customHeight="1" x14ac:dyDescent="0.2">
      <c r="A17" s="140" t="s">
        <v>85</v>
      </c>
      <c r="B17" s="127" t="s">
        <v>86</v>
      </c>
      <c r="C17" s="158">
        <v>1770509.23</v>
      </c>
      <c r="D17" s="158">
        <v>2031240.76</v>
      </c>
      <c r="E17" s="159">
        <f>E18+E19</f>
        <v>1120.0999999999999</v>
      </c>
      <c r="F17" s="159"/>
      <c r="G17" s="159">
        <f>G18+G19</f>
        <v>1176.8</v>
      </c>
      <c r="H17" s="163"/>
      <c r="I17" s="160">
        <f t="shared" si="0"/>
        <v>114.72635813369921</v>
      </c>
      <c r="J17" s="158">
        <v>1578700</v>
      </c>
      <c r="K17" s="158">
        <v>79182.63</v>
      </c>
      <c r="L17" s="161">
        <f t="shared" si="1"/>
        <v>77.720968931324521</v>
      </c>
    </row>
    <row r="18" spans="1:12" s="135" customFormat="1" ht="47.25" customHeight="1" x14ac:dyDescent="0.2">
      <c r="A18" s="134" t="s">
        <v>87</v>
      </c>
      <c r="B18" s="128" t="s">
        <v>88</v>
      </c>
      <c r="C18" s="165">
        <v>165472.45000000001</v>
      </c>
      <c r="D18" s="165">
        <v>165472.45000000001</v>
      </c>
      <c r="E18" s="163">
        <v>34.5</v>
      </c>
      <c r="F18" s="163"/>
      <c r="G18" s="163">
        <v>36.200000000000003</v>
      </c>
      <c r="H18" s="162"/>
      <c r="I18" s="162">
        <f t="shared" si="0"/>
        <v>100</v>
      </c>
      <c r="J18" s="165">
        <v>130600</v>
      </c>
      <c r="K18" s="165">
        <v>614.87</v>
      </c>
      <c r="L18" s="164">
        <f t="shared" si="1"/>
        <v>78.925525064746424</v>
      </c>
    </row>
    <row r="19" spans="1:12" s="135" customFormat="1" ht="31.5" customHeight="1" x14ac:dyDescent="0.2">
      <c r="A19" s="134" t="s">
        <v>89</v>
      </c>
      <c r="B19" s="128" t="s">
        <v>90</v>
      </c>
      <c r="C19" s="165">
        <v>1605036.78</v>
      </c>
      <c r="D19" s="165">
        <v>1865768.31</v>
      </c>
      <c r="E19" s="163">
        <v>1085.5999999999999</v>
      </c>
      <c r="F19" s="163"/>
      <c r="G19" s="163">
        <v>1140.5999999999999</v>
      </c>
      <c r="H19" s="163"/>
      <c r="I19" s="162">
        <f t="shared" si="0"/>
        <v>116.24458288114742</v>
      </c>
      <c r="J19" s="165">
        <v>1448100</v>
      </c>
      <c r="K19" s="165">
        <v>78567.759999999995</v>
      </c>
      <c r="L19" s="164">
        <f t="shared" si="1"/>
        <v>77.614138488610081</v>
      </c>
    </row>
    <row r="20" spans="1:12" ht="29.25" customHeight="1" x14ac:dyDescent="0.2">
      <c r="A20" s="140" t="s">
        <v>91</v>
      </c>
      <c r="B20" s="127" t="s">
        <v>92</v>
      </c>
      <c r="C20" s="158">
        <v>6955.92</v>
      </c>
      <c r="D20" s="158">
        <v>6955.92</v>
      </c>
      <c r="E20" s="159">
        <f>SUM(E21:E23)</f>
        <v>103.4</v>
      </c>
      <c r="F20" s="159"/>
      <c r="G20" s="159">
        <f>SUM(G21:G23)</f>
        <v>108.6</v>
      </c>
      <c r="H20" s="159"/>
      <c r="I20" s="160">
        <f t="shared" si="0"/>
        <v>100</v>
      </c>
      <c r="J20" s="158">
        <v>98120.56</v>
      </c>
      <c r="K20" s="158">
        <v>0</v>
      </c>
      <c r="L20" s="161">
        <f>J20/D20*100</f>
        <v>1410.6050673383247</v>
      </c>
    </row>
    <row r="21" spans="1:12" s="135" customFormat="1" ht="77.25" customHeight="1" x14ac:dyDescent="0.2">
      <c r="A21" s="134" t="s">
        <v>93</v>
      </c>
      <c r="B21" s="128" t="s">
        <v>94</v>
      </c>
      <c r="C21" s="165">
        <v>0</v>
      </c>
      <c r="D21" s="165">
        <v>0</v>
      </c>
      <c r="E21" s="163">
        <v>0</v>
      </c>
      <c r="F21" s="163"/>
      <c r="G21" s="163">
        <v>0</v>
      </c>
      <c r="H21" s="163"/>
      <c r="I21" s="162" t="s">
        <v>62</v>
      </c>
      <c r="J21" s="165">
        <v>90000</v>
      </c>
      <c r="K21" s="165">
        <v>0</v>
      </c>
      <c r="L21" s="164" t="s">
        <v>62</v>
      </c>
    </row>
    <row r="22" spans="1:12" s="135" customFormat="1" ht="90.75" customHeight="1" x14ac:dyDescent="0.2">
      <c r="A22" s="134" t="s">
        <v>95</v>
      </c>
      <c r="B22" s="128" t="s">
        <v>96</v>
      </c>
      <c r="C22" s="165">
        <v>6955.92</v>
      </c>
      <c r="D22" s="165">
        <v>6955.92</v>
      </c>
      <c r="E22" s="163">
        <v>72.5</v>
      </c>
      <c r="F22" s="163"/>
      <c r="G22" s="163">
        <v>76.099999999999994</v>
      </c>
      <c r="H22" s="162"/>
      <c r="I22" s="162">
        <f t="shared" si="0"/>
        <v>100</v>
      </c>
      <c r="J22" s="165">
        <v>8120.56</v>
      </c>
      <c r="K22" s="165">
        <v>0</v>
      </c>
      <c r="L22" s="164">
        <f t="shared" si="1"/>
        <v>116.74314828232643</v>
      </c>
    </row>
    <row r="23" spans="1:12" ht="32.25" hidden="1" customHeight="1" x14ac:dyDescent="0.2">
      <c r="A23" s="140" t="s">
        <v>97</v>
      </c>
      <c r="B23" s="127" t="s">
        <v>98</v>
      </c>
      <c r="C23" s="159">
        <f>C25</f>
        <v>0</v>
      </c>
      <c r="D23" s="163"/>
      <c r="E23" s="163">
        <v>30.9</v>
      </c>
      <c r="F23" s="163"/>
      <c r="G23" s="163">
        <v>32.5</v>
      </c>
      <c r="H23" s="162"/>
      <c r="I23" s="160" t="e">
        <f t="shared" si="0"/>
        <v>#DIV/0!</v>
      </c>
      <c r="J23" s="162"/>
      <c r="K23" s="162"/>
      <c r="L23" s="161" t="e">
        <f t="shared" si="1"/>
        <v>#DIV/0!</v>
      </c>
    </row>
    <row r="24" spans="1:12" s="129" customFormat="1" ht="30.75" hidden="1" customHeight="1" x14ac:dyDescent="0.2">
      <c r="A24" s="134" t="s">
        <v>99</v>
      </c>
      <c r="B24" s="128" t="s">
        <v>100</v>
      </c>
      <c r="C24" s="163">
        <v>0</v>
      </c>
      <c r="D24" s="159"/>
      <c r="E24" s="159">
        <f>E25</f>
        <v>17</v>
      </c>
      <c r="F24" s="159"/>
      <c r="G24" s="159">
        <f>G25</f>
        <v>17</v>
      </c>
      <c r="H24" s="160"/>
      <c r="I24" s="160" t="e">
        <f t="shared" si="0"/>
        <v>#DIV/0!</v>
      </c>
      <c r="J24" s="160"/>
      <c r="K24" s="160"/>
      <c r="L24" s="161" t="e">
        <f t="shared" si="1"/>
        <v>#DIV/0!</v>
      </c>
    </row>
    <row r="25" spans="1:12" ht="46.5" hidden="1" customHeight="1" x14ac:dyDescent="0.2">
      <c r="A25" s="134" t="s">
        <v>101</v>
      </c>
      <c r="B25" s="128" t="s">
        <v>102</v>
      </c>
      <c r="C25" s="163">
        <v>0</v>
      </c>
      <c r="D25" s="163"/>
      <c r="E25" s="163">
        <v>17</v>
      </c>
      <c r="F25" s="163"/>
      <c r="G25" s="163">
        <v>17</v>
      </c>
      <c r="H25" s="162"/>
      <c r="I25" s="160" t="e">
        <f t="shared" si="0"/>
        <v>#DIV/0!</v>
      </c>
      <c r="J25" s="162"/>
      <c r="K25" s="162"/>
      <c r="L25" s="161" t="e">
        <f t="shared" si="1"/>
        <v>#DIV/0!</v>
      </c>
    </row>
    <row r="26" spans="1:12" ht="31.5" customHeight="1" x14ac:dyDescent="0.2">
      <c r="A26" s="140" t="s">
        <v>103</v>
      </c>
      <c r="B26" s="127" t="s">
        <v>104</v>
      </c>
      <c r="C26" s="158">
        <v>1020512.38</v>
      </c>
      <c r="D26" s="158">
        <v>1020512.38</v>
      </c>
      <c r="E26" s="159">
        <f>E27</f>
        <v>0</v>
      </c>
      <c r="F26" s="159"/>
      <c r="G26" s="159">
        <f>G27</f>
        <v>0</v>
      </c>
      <c r="H26" s="160"/>
      <c r="I26" s="160">
        <f t="shared" si="0"/>
        <v>100</v>
      </c>
      <c r="J26" s="160">
        <v>0</v>
      </c>
      <c r="K26" s="160">
        <v>0</v>
      </c>
      <c r="L26" s="161" t="s">
        <v>62</v>
      </c>
    </row>
    <row r="27" spans="1:12" ht="31.5" hidden="1" customHeight="1" x14ac:dyDescent="0.2">
      <c r="A27" s="134" t="s">
        <v>136</v>
      </c>
      <c r="B27" s="128" t="s">
        <v>133</v>
      </c>
      <c r="C27" s="165">
        <v>0</v>
      </c>
      <c r="D27" s="165">
        <v>0</v>
      </c>
      <c r="E27" s="163">
        <v>0</v>
      </c>
      <c r="F27" s="163"/>
      <c r="G27" s="163">
        <v>0</v>
      </c>
      <c r="H27" s="162"/>
      <c r="I27" s="162" t="s">
        <v>62</v>
      </c>
      <c r="J27" s="162">
        <v>0</v>
      </c>
      <c r="K27" s="162">
        <v>0</v>
      </c>
      <c r="L27" s="164" t="e">
        <f t="shared" si="1"/>
        <v>#DIV/0!</v>
      </c>
    </row>
    <row r="28" spans="1:12" ht="60.75" customHeight="1" x14ac:dyDescent="0.2">
      <c r="A28" s="134" t="s">
        <v>105</v>
      </c>
      <c r="B28" s="128" t="s">
        <v>106</v>
      </c>
      <c r="C28" s="165">
        <v>1020512.38</v>
      </c>
      <c r="D28" s="165">
        <v>1020512.38</v>
      </c>
      <c r="E28" s="163">
        <f>SUM(E29:E33)</f>
        <v>3504.3</v>
      </c>
      <c r="F28" s="163" t="s">
        <v>107</v>
      </c>
      <c r="G28" s="163">
        <f>SUM(G29:G33)</f>
        <v>3512</v>
      </c>
      <c r="H28" s="163" t="s">
        <v>107</v>
      </c>
      <c r="I28" s="162">
        <f t="shared" si="0"/>
        <v>100</v>
      </c>
      <c r="J28" s="162">
        <v>0</v>
      </c>
      <c r="K28" s="162"/>
      <c r="L28" s="164" t="s">
        <v>62</v>
      </c>
    </row>
    <row r="29" spans="1:12" ht="25.5" hidden="1" x14ac:dyDescent="0.2">
      <c r="A29" s="140" t="s">
        <v>108</v>
      </c>
      <c r="B29" s="127" t="s">
        <v>109</v>
      </c>
      <c r="C29" s="159">
        <f>C30+C31</f>
        <v>0</v>
      </c>
      <c r="D29" s="163"/>
      <c r="E29" s="163">
        <v>30.4</v>
      </c>
      <c r="F29" s="163"/>
      <c r="G29" s="163">
        <v>30.4</v>
      </c>
      <c r="H29" s="163"/>
      <c r="I29" s="160" t="e">
        <f t="shared" si="0"/>
        <v>#DIV/0!</v>
      </c>
      <c r="J29" s="162"/>
      <c r="K29" s="162"/>
      <c r="L29" s="161" t="e">
        <f t="shared" si="1"/>
        <v>#DIV/0!</v>
      </c>
    </row>
    <row r="30" spans="1:12" ht="79.5" hidden="1" customHeight="1" x14ac:dyDescent="0.2">
      <c r="A30" s="134" t="s">
        <v>110</v>
      </c>
      <c r="B30" s="128" t="s">
        <v>111</v>
      </c>
      <c r="C30" s="163">
        <v>0</v>
      </c>
      <c r="D30" s="163"/>
      <c r="E30" s="163">
        <v>243.1</v>
      </c>
      <c r="F30" s="163"/>
      <c r="G30" s="163">
        <v>243.1</v>
      </c>
      <c r="H30" s="163"/>
      <c r="I30" s="160" t="e">
        <f t="shared" si="0"/>
        <v>#DIV/0!</v>
      </c>
      <c r="J30" s="162"/>
      <c r="K30" s="162"/>
      <c r="L30" s="161" t="e">
        <f t="shared" si="1"/>
        <v>#DIV/0!</v>
      </c>
    </row>
    <row r="31" spans="1:12" ht="45" hidden="1" x14ac:dyDescent="0.2">
      <c r="A31" s="134" t="s">
        <v>112</v>
      </c>
      <c r="B31" s="128" t="s">
        <v>113</v>
      </c>
      <c r="C31" s="163">
        <v>0</v>
      </c>
      <c r="D31" s="163"/>
      <c r="E31" s="163">
        <v>766.8</v>
      </c>
      <c r="F31" s="163"/>
      <c r="G31" s="163">
        <v>774.5</v>
      </c>
      <c r="H31" s="163"/>
      <c r="I31" s="160" t="e">
        <f t="shared" si="0"/>
        <v>#DIV/0!</v>
      </c>
      <c r="J31" s="162"/>
      <c r="K31" s="162"/>
      <c r="L31" s="161" t="e">
        <f t="shared" si="1"/>
        <v>#DIV/0!</v>
      </c>
    </row>
    <row r="32" spans="1:12" ht="27.75" hidden="1" customHeight="1" x14ac:dyDescent="0.2">
      <c r="A32" s="140" t="s">
        <v>114</v>
      </c>
      <c r="B32" s="127" t="s">
        <v>115</v>
      </c>
      <c r="C32" s="159">
        <f>C33</f>
        <v>0</v>
      </c>
      <c r="D32" s="163"/>
      <c r="E32" s="163">
        <v>2464</v>
      </c>
      <c r="F32" s="163"/>
      <c r="G32" s="163">
        <v>2464</v>
      </c>
      <c r="H32" s="163"/>
      <c r="I32" s="160" t="e">
        <f t="shared" si="0"/>
        <v>#DIV/0!</v>
      </c>
      <c r="J32" s="162"/>
      <c r="K32" s="162"/>
      <c r="L32" s="161" t="e">
        <f t="shared" si="1"/>
        <v>#DIV/0!</v>
      </c>
    </row>
    <row r="33" spans="1:12" ht="48" hidden="1" customHeight="1" x14ac:dyDescent="0.2">
      <c r="A33" s="134" t="s">
        <v>116</v>
      </c>
      <c r="B33" s="130" t="s">
        <v>117</v>
      </c>
      <c r="C33" s="163">
        <v>0</v>
      </c>
      <c r="D33" s="163"/>
      <c r="E33" s="163">
        <v>0</v>
      </c>
      <c r="F33" s="163"/>
      <c r="G33" s="163">
        <v>0</v>
      </c>
      <c r="H33" s="162"/>
      <c r="I33" s="160" t="e">
        <f t="shared" si="0"/>
        <v>#DIV/0!</v>
      </c>
      <c r="J33" s="162"/>
      <c r="K33" s="162"/>
      <c r="L33" s="161" t="e">
        <f t="shared" si="1"/>
        <v>#DIV/0!</v>
      </c>
    </row>
    <row r="34" spans="1:12" ht="27.75" customHeight="1" x14ac:dyDescent="0.2">
      <c r="A34" s="140" t="s">
        <v>118</v>
      </c>
      <c r="B34" s="127" t="s">
        <v>119</v>
      </c>
      <c r="C34" s="158">
        <v>4836515.24</v>
      </c>
      <c r="D34" s="158">
        <v>4836515.24</v>
      </c>
      <c r="E34" s="159" t="e">
        <f>E28+E8</f>
        <v>#REF!</v>
      </c>
      <c r="F34" s="159" t="s">
        <v>107</v>
      </c>
      <c r="G34" s="159" t="e">
        <f>G28+G8</f>
        <v>#REF!</v>
      </c>
      <c r="H34" s="159" t="s">
        <v>107</v>
      </c>
      <c r="I34" s="160">
        <f t="shared" si="0"/>
        <v>100</v>
      </c>
      <c r="J34" s="158">
        <v>4214734.99</v>
      </c>
      <c r="K34" s="158">
        <v>576538.26</v>
      </c>
      <c r="L34" s="161">
        <f t="shared" si="1"/>
        <v>87.1440444380777</v>
      </c>
    </row>
    <row r="35" spans="1:12" ht="47.25" customHeight="1" x14ac:dyDescent="0.2">
      <c r="A35" s="141" t="s">
        <v>141</v>
      </c>
      <c r="B35" s="128" t="s">
        <v>120</v>
      </c>
      <c r="C35" s="165">
        <v>35459.699999999997</v>
      </c>
      <c r="D35" s="165">
        <v>35459.699999999997</v>
      </c>
      <c r="E35" s="162"/>
      <c r="F35" s="162"/>
      <c r="G35" s="162"/>
      <c r="H35" s="162"/>
      <c r="I35" s="162">
        <f t="shared" si="0"/>
        <v>100</v>
      </c>
      <c r="J35" s="165">
        <v>35436.68</v>
      </c>
      <c r="K35" s="165">
        <v>8879</v>
      </c>
      <c r="L35" s="164">
        <f t="shared" si="1"/>
        <v>99.935081233061766</v>
      </c>
    </row>
    <row r="36" spans="1:12" ht="32.25" customHeight="1" x14ac:dyDescent="0.2">
      <c r="A36" s="141" t="s">
        <v>141</v>
      </c>
      <c r="B36" s="128" t="s">
        <v>121</v>
      </c>
      <c r="C36" s="165">
        <v>705955.54</v>
      </c>
      <c r="D36" s="165">
        <v>705955.54</v>
      </c>
      <c r="E36" s="162"/>
      <c r="F36" s="162"/>
      <c r="G36" s="162"/>
      <c r="H36" s="162"/>
      <c r="I36" s="162">
        <f t="shared" si="0"/>
        <v>100</v>
      </c>
      <c r="J36" s="165">
        <v>316598.31</v>
      </c>
      <c r="K36" s="165">
        <v>117659.26</v>
      </c>
      <c r="L36" s="164">
        <f t="shared" si="1"/>
        <v>44.846777461368177</v>
      </c>
    </row>
    <row r="37" spans="1:12" ht="27.75" customHeight="1" x14ac:dyDescent="0.2">
      <c r="A37" s="134" t="s">
        <v>142</v>
      </c>
      <c r="B37" s="128" t="s">
        <v>122</v>
      </c>
      <c r="C37" s="165">
        <v>3336900</v>
      </c>
      <c r="D37" s="165">
        <v>3336900</v>
      </c>
      <c r="E37" s="162"/>
      <c r="F37" s="162"/>
      <c r="G37" s="162"/>
      <c r="H37" s="162"/>
      <c r="I37" s="162">
        <f t="shared" si="0"/>
        <v>100</v>
      </c>
      <c r="J37" s="165">
        <v>3290000</v>
      </c>
      <c r="K37" s="165">
        <v>0</v>
      </c>
      <c r="L37" s="164">
        <f t="shared" si="1"/>
        <v>98.594503880847498</v>
      </c>
    </row>
    <row r="38" spans="1:12" ht="18.75" customHeight="1" x14ac:dyDescent="0.2">
      <c r="A38" s="134"/>
      <c r="B38" s="128" t="s">
        <v>126</v>
      </c>
      <c r="C38" s="165">
        <v>3336900</v>
      </c>
      <c r="D38" s="165">
        <v>3336900</v>
      </c>
      <c r="E38" s="162"/>
      <c r="F38" s="162"/>
      <c r="G38" s="162"/>
      <c r="H38" s="162"/>
      <c r="I38" s="162">
        <f t="shared" si="0"/>
        <v>100</v>
      </c>
      <c r="J38" s="165">
        <v>3290000</v>
      </c>
      <c r="K38" s="165">
        <v>0</v>
      </c>
      <c r="L38" s="164">
        <f t="shared" si="1"/>
        <v>98.594503880847498</v>
      </c>
    </row>
    <row r="39" spans="1:12" ht="30.75" hidden="1" customHeight="1" x14ac:dyDescent="0.2">
      <c r="A39" s="134"/>
      <c r="B39" s="128" t="s">
        <v>127</v>
      </c>
      <c r="C39" s="166"/>
      <c r="D39" s="166"/>
      <c r="E39" s="162"/>
      <c r="F39" s="162"/>
      <c r="G39" s="162"/>
      <c r="H39" s="162"/>
      <c r="I39" s="162" t="e">
        <f t="shared" si="0"/>
        <v>#DIV/0!</v>
      </c>
      <c r="J39" s="163"/>
      <c r="K39" s="163"/>
      <c r="L39" s="164" t="e">
        <f t="shared" si="1"/>
        <v>#DIV/0!</v>
      </c>
    </row>
    <row r="40" spans="1:12" ht="48" customHeight="1" x14ac:dyDescent="0.2">
      <c r="A40" s="141" t="s">
        <v>139</v>
      </c>
      <c r="B40" s="128" t="s">
        <v>123</v>
      </c>
      <c r="C40" s="167">
        <v>83200</v>
      </c>
      <c r="D40" s="167">
        <v>83200</v>
      </c>
      <c r="E40" s="162"/>
      <c r="F40" s="162"/>
      <c r="G40" s="162"/>
      <c r="H40" s="162"/>
      <c r="I40" s="162">
        <f t="shared" si="0"/>
        <v>100</v>
      </c>
      <c r="J40" s="163">
        <v>82300</v>
      </c>
      <c r="K40" s="165">
        <v>0</v>
      </c>
      <c r="L40" s="164">
        <f t="shared" si="1"/>
        <v>98.918269230769226</v>
      </c>
    </row>
    <row r="41" spans="1:12" ht="30" customHeight="1" x14ac:dyDescent="0.2">
      <c r="A41" s="141" t="s">
        <v>140</v>
      </c>
      <c r="B41" s="133" t="s">
        <v>130</v>
      </c>
      <c r="C41" s="165">
        <v>650000</v>
      </c>
      <c r="D41" s="165">
        <v>650000</v>
      </c>
      <c r="E41" s="162"/>
      <c r="F41" s="162"/>
      <c r="G41" s="162"/>
      <c r="H41" s="162"/>
      <c r="I41" s="162">
        <f t="shared" si="0"/>
        <v>100</v>
      </c>
      <c r="J41" s="165">
        <v>490400</v>
      </c>
      <c r="K41" s="165">
        <v>450000</v>
      </c>
      <c r="L41" s="164">
        <f t="shared" si="1"/>
        <v>75.446153846153848</v>
      </c>
    </row>
    <row r="42" spans="1:12" ht="32.25" customHeight="1" x14ac:dyDescent="0.2">
      <c r="A42" s="134" t="s">
        <v>129</v>
      </c>
      <c r="B42" s="128" t="s">
        <v>128</v>
      </c>
      <c r="C42" s="165">
        <v>25000</v>
      </c>
      <c r="D42" s="165">
        <v>25000</v>
      </c>
      <c r="E42" s="162"/>
      <c r="F42" s="162"/>
      <c r="G42" s="162"/>
      <c r="H42" s="162"/>
      <c r="I42" s="162">
        <f t="shared" si="0"/>
        <v>100</v>
      </c>
      <c r="J42" s="165">
        <v>0</v>
      </c>
      <c r="K42" s="165">
        <v>0</v>
      </c>
      <c r="L42" s="164">
        <f t="shared" si="1"/>
        <v>0</v>
      </c>
    </row>
    <row r="43" spans="1:12" ht="22.5" customHeight="1" x14ac:dyDescent="0.2">
      <c r="A43" s="140"/>
      <c r="B43" s="131" t="s">
        <v>124</v>
      </c>
      <c r="C43" s="159">
        <f>C34+C8</f>
        <v>9820050</v>
      </c>
      <c r="D43" s="159">
        <f>D34+D8</f>
        <v>10292348.52</v>
      </c>
      <c r="E43" s="162"/>
      <c r="F43" s="162"/>
      <c r="G43" s="162"/>
      <c r="H43" s="162"/>
      <c r="I43" s="160">
        <f t="shared" si="0"/>
        <v>104.80953274168665</v>
      </c>
      <c r="J43" s="159">
        <f>J34+J8</f>
        <v>8006115.5500000007</v>
      </c>
      <c r="K43" s="159">
        <f>K34+K8</f>
        <v>900309.66</v>
      </c>
      <c r="L43" s="161">
        <f t="shared" si="1"/>
        <v>77.78706224767447</v>
      </c>
    </row>
    <row r="44" spans="1:12" ht="15.75" x14ac:dyDescent="0.2">
      <c r="A44" s="142"/>
      <c r="C44" s="137"/>
      <c r="D44" s="137"/>
      <c r="E44" s="138"/>
      <c r="F44" s="138"/>
      <c r="G44" s="138"/>
      <c r="H44" s="139"/>
      <c r="I44" s="139"/>
      <c r="J44" s="139"/>
      <c r="K44" s="152"/>
    </row>
  </sheetData>
  <mergeCells count="13">
    <mergeCell ref="A1:I1"/>
    <mergeCell ref="A3:G3"/>
    <mergeCell ref="E4:E5"/>
    <mergeCell ref="F4:F5"/>
    <mergeCell ref="C4:D5"/>
    <mergeCell ref="A4:A6"/>
    <mergeCell ref="B4:B6"/>
    <mergeCell ref="I4:I6"/>
    <mergeCell ref="L4:L6"/>
    <mergeCell ref="A2:L2"/>
    <mergeCell ref="G4:G5"/>
    <mergeCell ref="H4:H5"/>
    <mergeCell ref="J4:K5"/>
  </mergeCells>
  <pageMargins left="0.19685039370078741" right="0.19685039370078741" top="0.19685039370078741" bottom="0.19685039370078741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Ерзовка</vt:lpstr>
      <vt:lpstr>ДОХОДЫ</vt:lpstr>
      <vt:lpstr>Ерзовка!Область_печати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Колыванова Ольга</dc:creator>
  <cp:lastModifiedBy>Expert</cp:lastModifiedBy>
  <cp:lastPrinted>2019-02-08T12:35:19Z</cp:lastPrinted>
  <dcterms:created xsi:type="dcterms:W3CDTF">2015-02-18T10:07:16Z</dcterms:created>
  <dcterms:modified xsi:type="dcterms:W3CDTF">2019-02-11T06:22:50Z</dcterms:modified>
</cp:coreProperties>
</file>